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2023\Projects\2023s1135 - Sevenoaks District Council - Sevenoaks SFRA update\1_WIP\HM\Non_Graphical\CIA\"/>
    </mc:Choice>
  </mc:AlternateContent>
  <xr:revisionPtr revIDLastSave="0" documentId="8_{0A0F09DA-D1EE-4F46-9678-0F5F40B5A61A}" xr6:coauthVersionLast="47" xr6:coauthVersionMax="47" xr10:uidLastSave="{00000000-0000-0000-0000-000000000000}"/>
  <bookViews>
    <workbookView minimized="1" xWindow="-90" yWindow="1590" windowWidth="14400" windowHeight="8170" tabRatio="763" firstSheet="3" activeTab="5" xr2:uid="{CF1F8E42-E44A-4062-9F8A-1A2EE451CD96}"/>
  </bookViews>
  <sheets>
    <sheet name="Raw Data" sheetId="6" r:id="rId1"/>
    <sheet name="Development score" sheetId="2" r:id="rId2"/>
    <sheet name="Historic score (LLFA data) " sheetId="5" r:id="rId3"/>
    <sheet name="Historic score (no LLFA data)" sheetId="3" r:id="rId4"/>
    <sheet name="Increased flood risk score" sheetId="1" r:id="rId5"/>
    <sheet name="OVERALL RANK" sheetId="4" r:id="rId6"/>
  </sheets>
  <definedNames>
    <definedName name="_xlnm._FilterDatabase" localSheetId="0" hidden="1">'Raw Data'!$A$1:$B$1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4" l="1"/>
  <c r="M3" i="4"/>
  <c r="M4" i="4"/>
  <c r="M5" i="4"/>
  <c r="M6" i="4"/>
  <c r="M7" i="4"/>
  <c r="M8" i="4"/>
  <c r="M9" i="4"/>
  <c r="M10" i="4"/>
  <c r="M11" i="4"/>
  <c r="M12" i="4"/>
  <c r="M13" i="4"/>
  <c r="M14" i="4"/>
  <c r="M15" i="4"/>
  <c r="K3" i="4"/>
  <c r="L3" i="4" s="1"/>
  <c r="K4" i="4"/>
  <c r="L4" i="4" s="1"/>
  <c r="K5" i="4"/>
  <c r="K6" i="4"/>
  <c r="K7" i="4"/>
  <c r="K8" i="4"/>
  <c r="K9" i="4"/>
  <c r="K10" i="4"/>
  <c r="K11" i="4"/>
  <c r="K12" i="4"/>
  <c r="L12" i="4" s="1"/>
  <c r="K13" i="4"/>
  <c r="L13" i="4" s="1"/>
  <c r="K14" i="4"/>
  <c r="K15" i="4"/>
  <c r="K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2" i="4"/>
  <c r="E3" i="4"/>
  <c r="E4" i="4"/>
  <c r="E5" i="4"/>
  <c r="L6" i="4"/>
  <c r="E7" i="4"/>
  <c r="E8" i="4"/>
  <c r="E9" i="4"/>
  <c r="E11" i="4"/>
  <c r="E14" i="4"/>
  <c r="E15" i="4"/>
  <c r="E2" i="4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F3" i="1"/>
  <c r="F4" i="1"/>
  <c r="F5" i="1"/>
  <c r="F6" i="1"/>
  <c r="G6" i="1" s="1"/>
  <c r="F7" i="1"/>
  <c r="F8" i="1"/>
  <c r="F9" i="1"/>
  <c r="F10" i="1"/>
  <c r="F11" i="1"/>
  <c r="F12" i="1"/>
  <c r="F13" i="1"/>
  <c r="F14" i="1"/>
  <c r="G14" i="1" s="1"/>
  <c r="F15" i="1"/>
  <c r="F2" i="1"/>
  <c r="D2" i="3"/>
  <c r="L9" i="4"/>
  <c r="L10" i="4"/>
  <c r="L14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2" i="3"/>
  <c r="D3" i="5"/>
  <c r="D4" i="5"/>
  <c r="D5" i="5"/>
  <c r="D6" i="5"/>
  <c r="D7" i="5"/>
  <c r="D8" i="5"/>
  <c r="D9" i="5"/>
  <c r="D10" i="5"/>
  <c r="D11" i="5"/>
  <c r="D12" i="5"/>
  <c r="D13" i="5"/>
  <c r="D14" i="5"/>
  <c r="D15" i="5"/>
  <c r="D2" i="5"/>
  <c r="D3" i="3"/>
  <c r="D4" i="3"/>
  <c r="D5" i="3"/>
  <c r="D6" i="3"/>
  <c r="D7" i="3"/>
  <c r="D8" i="3"/>
  <c r="D9" i="3"/>
  <c r="D10" i="3"/>
  <c r="D11" i="3"/>
  <c r="D12" i="3"/>
  <c r="D13" i="3"/>
  <c r="D14" i="3"/>
  <c r="D15" i="3"/>
  <c r="D2" i="2"/>
  <c r="L5" i="4" l="1"/>
  <c r="L15" i="4"/>
  <c r="L11" i="4"/>
  <c r="L8" i="4"/>
  <c r="L7" i="4"/>
  <c r="L2" i="4"/>
  <c r="G9" i="1"/>
  <c r="G5" i="1"/>
  <c r="G11" i="1"/>
  <c r="G3" i="1"/>
  <c r="G13" i="1"/>
  <c r="G8" i="1"/>
  <c r="G4" i="1"/>
  <c r="G12" i="1"/>
  <c r="G10" i="1"/>
  <c r="G2" i="1"/>
  <c r="G15" i="1"/>
  <c r="G7" i="1"/>
  <c r="F8" i="3"/>
  <c r="F8" i="4" s="1"/>
  <c r="F13" i="3"/>
  <c r="F13" i="4" s="1"/>
  <c r="F5" i="3"/>
  <c r="F5" i="4" s="1"/>
  <c r="F7" i="3"/>
  <c r="F7" i="4" s="1"/>
  <c r="F9" i="3"/>
  <c r="F9" i="4" s="1"/>
  <c r="F6" i="3"/>
  <c r="F6" i="4" s="1"/>
  <c r="F10" i="3"/>
  <c r="F10" i="4" s="1"/>
  <c r="F15" i="3"/>
  <c r="F15" i="4" s="1"/>
  <c r="F14" i="3"/>
  <c r="F14" i="4" s="1"/>
  <c r="F12" i="3"/>
  <c r="F12" i="4" s="1"/>
  <c r="F4" i="3"/>
  <c r="F4" i="4" s="1"/>
  <c r="F11" i="3"/>
  <c r="F11" i="4" s="1"/>
  <c r="F3" i="3"/>
  <c r="F3" i="4" s="1"/>
  <c r="F2" i="3"/>
  <c r="F2" i="4" s="1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3" i="2"/>
  <c r="A4" i="2"/>
  <c r="A5" i="2"/>
  <c r="A6" i="2"/>
  <c r="A7" i="2"/>
  <c r="A8" i="2"/>
  <c r="A9" i="2"/>
  <c r="A10" i="2"/>
  <c r="A11" i="2"/>
  <c r="A12" i="2"/>
  <c r="A13" i="2"/>
  <c r="A14" i="2"/>
  <c r="A15" i="2"/>
  <c r="A2" i="2"/>
  <c r="C2" i="2"/>
  <c r="C2" i="3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C5" i="2"/>
  <c r="C5" i="3" s="1"/>
  <c r="C6" i="2"/>
  <c r="C6" i="3" s="1"/>
  <c r="C7" i="2"/>
  <c r="C7" i="1" s="1"/>
  <c r="C8" i="2"/>
  <c r="C8" i="1" s="1"/>
  <c r="C9" i="2"/>
  <c r="C9" i="1" s="1"/>
  <c r="C10" i="2"/>
  <c r="C10" i="1" s="1"/>
  <c r="C11" i="2"/>
  <c r="C11" i="1" s="1"/>
  <c r="C12" i="2"/>
  <c r="C12" i="3" s="1"/>
  <c r="C13" i="2"/>
  <c r="C13" i="3" s="1"/>
  <c r="C14" i="2"/>
  <c r="C14" i="3" s="1"/>
  <c r="C15" i="2"/>
  <c r="C15" i="3" s="1"/>
  <c r="C3" i="2"/>
  <c r="C3" i="1" s="1"/>
  <c r="C4" i="2"/>
  <c r="C4" i="1" s="1"/>
  <c r="D3" i="1"/>
  <c r="H3" i="1" s="1"/>
  <c r="I3" i="4" s="1"/>
  <c r="D4" i="1"/>
  <c r="D5" i="1"/>
  <c r="H5" i="1" s="1"/>
  <c r="I5" i="4" s="1"/>
  <c r="D6" i="1"/>
  <c r="H6" i="1" s="1"/>
  <c r="I6" i="4" s="1"/>
  <c r="D7" i="1"/>
  <c r="D8" i="1"/>
  <c r="H8" i="1" s="1"/>
  <c r="I8" i="4" s="1"/>
  <c r="D9" i="1"/>
  <c r="D10" i="1"/>
  <c r="D11" i="1"/>
  <c r="D12" i="1"/>
  <c r="D13" i="1"/>
  <c r="H13" i="1" s="1"/>
  <c r="I13" i="4" s="1"/>
  <c r="D14" i="1"/>
  <c r="H14" i="1" s="1"/>
  <c r="I14" i="4" s="1"/>
  <c r="D15" i="1"/>
  <c r="H15" i="1" s="1"/>
  <c r="I15" i="4" s="1"/>
  <c r="D2" i="1"/>
  <c r="H9" i="1" l="1"/>
  <c r="I9" i="4" s="1"/>
  <c r="H11" i="1"/>
  <c r="I11" i="4" s="1"/>
  <c r="H4" i="1"/>
  <c r="I4" i="4" s="1"/>
  <c r="H12" i="1"/>
  <c r="I12" i="4" s="1"/>
  <c r="H10" i="1"/>
  <c r="I10" i="4" s="1"/>
  <c r="H7" i="1"/>
  <c r="I7" i="4" s="1"/>
  <c r="E13" i="2"/>
  <c r="C13" i="4" s="1"/>
  <c r="E5" i="2"/>
  <c r="C5" i="4" s="1"/>
  <c r="E4" i="2"/>
  <c r="C4" i="4" s="1"/>
  <c r="E3" i="2"/>
  <c r="C3" i="4" s="1"/>
  <c r="E9" i="2"/>
  <c r="C9" i="4" s="1"/>
  <c r="E8" i="2"/>
  <c r="C8" i="4" s="1"/>
  <c r="E7" i="2"/>
  <c r="C7" i="4" s="1"/>
  <c r="E15" i="2"/>
  <c r="C15" i="4" s="1"/>
  <c r="E14" i="2"/>
  <c r="C14" i="4" s="1"/>
  <c r="E6" i="2"/>
  <c r="C6" i="4" s="1"/>
  <c r="E12" i="2"/>
  <c r="C12" i="4" s="1"/>
  <c r="E11" i="2"/>
  <c r="C11" i="4" s="1"/>
  <c r="C11" i="3"/>
  <c r="C9" i="3"/>
  <c r="E10" i="2"/>
  <c r="C10" i="4" s="1"/>
  <c r="E2" i="2"/>
  <c r="C2" i="4" s="1"/>
  <c r="C8" i="3"/>
  <c r="C7" i="3"/>
  <c r="C15" i="1"/>
  <c r="C10" i="3"/>
  <c r="C12" i="1"/>
  <c r="C3" i="3"/>
  <c r="C4" i="3"/>
  <c r="C6" i="1"/>
  <c r="C13" i="1"/>
  <c r="C14" i="1"/>
  <c r="C5" i="1"/>
  <c r="C2" i="1"/>
  <c r="H2" i="1" l="1"/>
  <c r="I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tc={36C028F3-58CF-4183-850B-E4E44C13BD87}</author>
  </authors>
  <commentList>
    <comment ref="E1" authorId="0" shapeId="0" xr:uid="{36C028F3-58CF-4183-850B-E4E44C13BD87}">
      <text>
        <t>[Threaded comment]
Your version of Excel allows you to read this threaded comment; however, any edits to it will get removed if the file is opened in a newer version of Excel. Learn more: https://go.microsoft.com/fwlink/?linkid=870924
Comment:
    Historic outline use EA outlines and merged with any LLFA information if mapped
Reply:
    Only EA recorded flood outlines information available for A+W</t>
      </text>
    </comment>
  </commentList>
</comments>
</file>

<file path=xl/sharedStrings.xml><?xml version="1.0" encoding="utf-8"?>
<sst xmlns="http://schemas.openxmlformats.org/spreadsheetml/2006/main" count="185" uniqueCount="46">
  <si>
    <t>Catchment</t>
  </si>
  <si>
    <t>Score</t>
  </si>
  <si>
    <t>Increased flood risk score</t>
  </si>
  <si>
    <t>FRISM  ID</t>
  </si>
  <si>
    <t>Area of catchment (ha)</t>
  </si>
  <si>
    <t>Total existing development (ha)</t>
  </si>
  <si>
    <t xml:space="preserve">Total Proposed Development Area (ha) </t>
  </si>
  <si>
    <t>% of development within historic outline</t>
  </si>
  <si>
    <t>Total Score</t>
  </si>
  <si>
    <t>Category</t>
  </si>
  <si>
    <t>Areas of building in 100 RoFSW combined with FZ3</t>
  </si>
  <si>
    <t>Area of properties in 1000 RoFSW combined with FZ2</t>
  </si>
  <si>
    <t>Area of existing development within historic outline</t>
  </si>
  <si>
    <t>% of properties at risk of flooding due to an increase in flood risk</t>
  </si>
  <si>
    <t>Catchment name</t>
  </si>
  <si>
    <t>% of catchment area covered by new development</t>
  </si>
  <si>
    <t>Area of buildings at risk of increased flooding</t>
  </si>
  <si>
    <t>Count of incidents in catchment</t>
  </si>
  <si>
    <t>Historical flood risk (no LLFA data)</t>
  </si>
  <si>
    <t>Development score</t>
  </si>
  <si>
    <t>L/M/H</t>
  </si>
  <si>
    <t xml:space="preserve">Area of existing building in catchment (ha) </t>
  </si>
  <si>
    <t>Barden Mill Stream</t>
  </si>
  <si>
    <t>Bourne (Medway)</t>
  </si>
  <si>
    <t>Grom</t>
  </si>
  <si>
    <t>Hilden Brook</t>
  </si>
  <si>
    <t>Kent Water</t>
  </si>
  <si>
    <t>Little Hawden Stream</t>
  </si>
  <si>
    <t>Lower Eden</t>
  </si>
  <si>
    <t>Mid Medway from Eden Confluence to Yalding</t>
  </si>
  <si>
    <t>Mid Medway from Hartfield to Eden Confluence</t>
  </si>
  <si>
    <t>Middle and Lower Darent</t>
  </si>
  <si>
    <t>Ravensbourne (Keston to Catford)</t>
  </si>
  <si>
    <t>Tributary of Eden at Four Elms</t>
  </si>
  <si>
    <t>Upper Cray</t>
  </si>
  <si>
    <t>Upper Darent</t>
  </si>
  <si>
    <t>WFD</t>
  </si>
  <si>
    <t>Frism</t>
  </si>
  <si>
    <t>Site Area</t>
  </si>
  <si>
    <t>existing building</t>
  </si>
  <si>
    <t>RFO</t>
  </si>
  <si>
    <t>sw1000fz2</t>
  </si>
  <si>
    <t>sw100fz3</t>
  </si>
  <si>
    <t>Low</t>
  </si>
  <si>
    <t>High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</si>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</sst>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6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1" fillId="0" borderId="0" xfId="0" applyFont="1"/>
    <xf numFmtId="1" fontId="0" fillId="0" borderId="1" xfId="0" applyNumberFormat="1" applyBorder="1"/>
    <xf numFmtId="2" fontId="0" fillId="0" borderId="0" xfId="0" applyNumberFormat="1"/>
    <xf numFmtId="1" fontId="0" fillId="0" borderId="0" xfId="0" applyNumberFormat="1"/>
    <xf numFmtId="0" fontId="1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/>
    <xf numFmtId="164" fontId="0" fillId="0" borderId="2" xfId="1" applyNumberFormat="1" applyFont="1" applyBorder="1"/>
    <xf numFmtId="9" fontId="0" fillId="0" borderId="2" xfId="1" applyFont="1" applyBorder="1"/>
    <xf numFmtId="10" fontId="0" fillId="0" borderId="2" xfId="1" applyNumberFormat="1" applyFont="1" applyBorder="1"/>
    <xf numFmtId="2" fontId="0" fillId="0" borderId="6" xfId="0" applyNumberFormat="1" applyBorder="1"/>
    <xf numFmtId="10" fontId="7" fillId="0" borderId="2" xfId="2" applyNumberFormat="1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9" fontId="7" fillId="0" borderId="2" xfId="2" applyNumberFormat="1" applyFont="1" applyFill="1" applyBorder="1" applyAlignment="1">
      <alignment horizontal="center"/>
    </xf>
    <xf numFmtId="1" fontId="7" fillId="0" borderId="2" xfId="2" applyNumberFormat="1" applyFont="1" applyFill="1" applyBorder="1" applyAlignment="1">
      <alignment horizontal="center"/>
    </xf>
    <xf numFmtId="1" fontId="7" fillId="0" borderId="2" xfId="4" applyNumberFormat="1" applyFont="1" applyFill="1" applyBorder="1" applyAlignment="1">
      <alignment horizontal="center"/>
    </xf>
    <xf numFmtId="0" fontId="7" fillId="0" borderId="2" xfId="3" applyFont="1" applyFill="1" applyBorder="1" applyAlignment="1">
      <alignment horizontal="center"/>
    </xf>
    <xf numFmtId="165" fontId="0" fillId="0" borderId="0" xfId="0" applyNumberFormat="1"/>
    <xf numFmtId="0" fontId="0" fillId="0" borderId="2" xfId="0" applyBorder="1" applyAlignment="1">
      <alignment horizontal="center"/>
    </xf>
    <xf numFmtId="0" fontId="1" fillId="9" borderId="0" xfId="0" applyFont="1" applyFill="1" applyAlignment="1">
      <alignment horizontal="center" vertical="center" wrapText="1"/>
    </xf>
  </cellXfs>
  <cellStyles count="5">
    <cellStyle name="Bad" xfId="3" builtinId="27"/>
    <cellStyle name="Good" xfId="2" builtinId="26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bby Raines" id="{52ADD917-0AF6-4747-832D-415B6F1ABA34}" userId="S::Libby.Raines@jbaconsulting.com::e20c82d0-6250-4b02-8b70-ed07bda4597a" providerId="AD"/>
  <person displayName="Ffion Wilson" id="{ADA5EE21-5A26-4FC1-8277-3D0F5693C4F0}" userId="S::ffion.wilson@jbaconsulting.com::f8b81a0b-e769-4229-a826-bd9e3e3aad1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3-08-01T10:46:58.03" personId="{ADA5EE21-5A26-4FC1-8277-3D0F5693C4F0}" id="{36C028F3-58CF-4183-850B-E4E44C13BD87}">
    <text>Historic outline use EA outlines and merged with any LLFA information if mapped</text>
  </threadedComment>
  <threadedComment ref="E1" dT="2023-09-15T09:53:59.64" personId="{52ADD917-0AF6-4747-832D-415B6F1ABA34}" id="{AF4303E9-1C96-4D0B-8630-710472F2744D}" parentId="{36C028F3-58CF-4183-850B-E4E44C13BD87}">
    <text>Only EA recorded flood outlines information available for A+W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96D2-027D-406F-99DD-BB25B2882F60}">
  <dimension ref="A1:H15"/>
  <sheetViews>
    <sheetView workbookViewId="0">
      <selection activeCell="D18" sqref="D18"/>
    </sheetView>
  </sheetViews>
  <sheetFormatPr defaultRowHeight="14.5" x14ac:dyDescent="0.35"/>
  <cols>
    <col min="1" max="1" width="41.26953125" bestFit="1" customWidth="1"/>
    <col min="2" max="2" width="7.6328125" bestFit="1" customWidth="1"/>
    <col min="3" max="3" width="11.81640625" bestFit="1" customWidth="1"/>
    <col min="4" max="4" width="15.453125" bestFit="1" customWidth="1"/>
    <col min="5" max="5" width="14.36328125" bestFit="1" customWidth="1"/>
    <col min="6" max="8" width="11.81640625" bestFit="1" customWidth="1"/>
  </cols>
  <sheetData>
    <row r="1" spans="1:8" s="6" customFormat="1" x14ac:dyDescent="0.35">
      <c r="A1" s="6" t="s">
        <v>36</v>
      </c>
      <c r="B1" s="6" t="s">
        <v>37</v>
      </c>
      <c r="C1" s="6" t="s">
        <v>36</v>
      </c>
      <c r="D1" s="6" t="s">
        <v>38</v>
      </c>
      <c r="E1" s="6" t="s">
        <v>39</v>
      </c>
      <c r="F1" s="6" t="s">
        <v>40</v>
      </c>
      <c r="G1" s="6" t="s">
        <v>41</v>
      </c>
      <c r="H1" s="6" t="s">
        <v>42</v>
      </c>
    </row>
    <row r="2" spans="1:8" x14ac:dyDescent="0.35">
      <c r="A2" t="s">
        <v>33</v>
      </c>
      <c r="B2">
        <v>1</v>
      </c>
      <c r="C2">
        <v>1995.6533079999999</v>
      </c>
      <c r="D2" s="39">
        <v>0</v>
      </c>
      <c r="E2">
        <v>17.51492846</v>
      </c>
      <c r="F2">
        <v>0.43071156500000002</v>
      </c>
      <c r="G2">
        <v>0.96823526599999998</v>
      </c>
      <c r="H2">
        <v>0.311361634</v>
      </c>
    </row>
    <row r="3" spans="1:8" x14ac:dyDescent="0.35">
      <c r="A3" t="s">
        <v>22</v>
      </c>
      <c r="B3">
        <v>2</v>
      </c>
      <c r="C3">
        <v>1894.0062499999999</v>
      </c>
      <c r="D3" s="39">
        <v>19.083051789999999</v>
      </c>
      <c r="E3">
        <v>93.478782780000003</v>
      </c>
      <c r="F3">
        <v>1.5926530000000001E-2</v>
      </c>
      <c r="G3">
        <v>3.5182771420000001</v>
      </c>
      <c r="H3">
        <v>0.89770279200000003</v>
      </c>
    </row>
    <row r="4" spans="1:8" x14ac:dyDescent="0.35">
      <c r="A4" t="s">
        <v>26</v>
      </c>
      <c r="B4">
        <v>3</v>
      </c>
      <c r="C4">
        <v>2891.29171</v>
      </c>
      <c r="D4" s="39">
        <v>0</v>
      </c>
      <c r="E4">
        <v>17.14248568</v>
      </c>
      <c r="F4">
        <v>0</v>
      </c>
      <c r="G4">
        <v>0.65737420700000004</v>
      </c>
      <c r="H4">
        <v>0.261712208</v>
      </c>
    </row>
    <row r="5" spans="1:8" x14ac:dyDescent="0.35">
      <c r="A5" t="s">
        <v>30</v>
      </c>
      <c r="B5">
        <v>4</v>
      </c>
      <c r="C5">
        <v>1815.694814</v>
      </c>
      <c r="D5" s="39">
        <v>0</v>
      </c>
      <c r="E5">
        <v>14.44806324</v>
      </c>
      <c r="F5">
        <v>0.38603590999999998</v>
      </c>
      <c r="G5">
        <v>0.40927821399999997</v>
      </c>
      <c r="H5">
        <v>0.16186515700000001</v>
      </c>
    </row>
    <row r="6" spans="1:8" x14ac:dyDescent="0.35">
      <c r="A6" t="s">
        <v>27</v>
      </c>
      <c r="B6">
        <v>5</v>
      </c>
      <c r="C6">
        <v>2214.1207880000002</v>
      </c>
      <c r="D6" s="39">
        <v>21.247025180000001</v>
      </c>
      <c r="E6">
        <v>19.741852550000001</v>
      </c>
      <c r="F6">
        <v>0.148948671</v>
      </c>
      <c r="G6">
        <v>1.832001301</v>
      </c>
      <c r="H6">
        <v>0.37998616099999999</v>
      </c>
    </row>
    <row r="7" spans="1:8" x14ac:dyDescent="0.35">
      <c r="A7" t="s">
        <v>28</v>
      </c>
      <c r="B7">
        <v>6</v>
      </c>
      <c r="C7">
        <v>7981.4304570000004</v>
      </c>
      <c r="D7" s="39">
        <v>51.645902890000002</v>
      </c>
      <c r="E7">
        <v>98.565482810000006</v>
      </c>
      <c r="F7">
        <v>12.36043359</v>
      </c>
      <c r="G7">
        <v>14.32764544</v>
      </c>
      <c r="H7">
        <v>5.9727738759999998</v>
      </c>
    </row>
    <row r="8" spans="1:8" x14ac:dyDescent="0.35">
      <c r="A8" t="s">
        <v>25</v>
      </c>
      <c r="B8">
        <v>7</v>
      </c>
      <c r="C8">
        <v>1760.726635</v>
      </c>
      <c r="D8" s="39">
        <v>136.28857679999999</v>
      </c>
      <c r="E8">
        <v>25.636631990000001</v>
      </c>
      <c r="F8">
        <v>0.48875400000000002</v>
      </c>
      <c r="G8">
        <v>2.1227673920000001</v>
      </c>
      <c r="H8">
        <v>0.87367803499999996</v>
      </c>
    </row>
    <row r="9" spans="1:8" x14ac:dyDescent="0.35">
      <c r="A9" t="s">
        <v>34</v>
      </c>
      <c r="B9">
        <v>8</v>
      </c>
      <c r="C9">
        <v>9188.7694200000005</v>
      </c>
      <c r="D9" s="39">
        <v>20.805173459999999</v>
      </c>
      <c r="E9">
        <v>464.19907139999998</v>
      </c>
      <c r="F9">
        <v>3.965701428</v>
      </c>
      <c r="G9">
        <v>48.336672450000002</v>
      </c>
      <c r="H9">
        <v>14.167279069999999</v>
      </c>
    </row>
    <row r="10" spans="1:8" x14ac:dyDescent="0.35">
      <c r="A10" t="s">
        <v>29</v>
      </c>
      <c r="B10">
        <v>9</v>
      </c>
      <c r="C10">
        <v>7478.6651499999998</v>
      </c>
      <c r="D10" s="39">
        <v>1039.5840470000001</v>
      </c>
      <c r="E10">
        <v>219.05100400000001</v>
      </c>
      <c r="F10">
        <v>47.727004110000003</v>
      </c>
      <c r="G10">
        <v>57.649468859999999</v>
      </c>
      <c r="H10">
        <v>44.215577080000003</v>
      </c>
    </row>
    <row r="11" spans="1:8" x14ac:dyDescent="0.35">
      <c r="A11" t="s">
        <v>23</v>
      </c>
      <c r="B11">
        <v>10</v>
      </c>
      <c r="C11">
        <v>5715.2061110000004</v>
      </c>
      <c r="D11" s="39">
        <v>355.91329569999999</v>
      </c>
      <c r="E11">
        <v>89.29063549</v>
      </c>
      <c r="F11">
        <v>2.5810594249999999</v>
      </c>
      <c r="G11">
        <v>7.2365141380000004</v>
      </c>
      <c r="H11">
        <v>3.6953070549999998</v>
      </c>
    </row>
    <row r="12" spans="1:8" x14ac:dyDescent="0.35">
      <c r="A12" t="s">
        <v>35</v>
      </c>
      <c r="B12">
        <v>11</v>
      </c>
      <c r="C12">
        <v>10037.26187</v>
      </c>
      <c r="D12" s="39">
        <v>170.51803200000001</v>
      </c>
      <c r="E12">
        <v>258.09847289999999</v>
      </c>
      <c r="F12">
        <v>8.2700512209999992</v>
      </c>
      <c r="G12">
        <v>22.19508957</v>
      </c>
      <c r="H12">
        <v>7.7889947729999998</v>
      </c>
    </row>
    <row r="13" spans="1:8" x14ac:dyDescent="0.35">
      <c r="A13" t="s">
        <v>31</v>
      </c>
      <c r="B13">
        <v>12</v>
      </c>
      <c r="C13">
        <v>15350.911529999999</v>
      </c>
      <c r="D13" s="39">
        <v>178.7603939</v>
      </c>
      <c r="E13">
        <v>432.48607879999997</v>
      </c>
      <c r="F13">
        <v>18.036196159999999</v>
      </c>
      <c r="G13">
        <v>30.690014730000001</v>
      </c>
      <c r="H13">
        <v>8.1042441759999999</v>
      </c>
    </row>
    <row r="14" spans="1:8" x14ac:dyDescent="0.35">
      <c r="A14" t="s">
        <v>24</v>
      </c>
      <c r="B14">
        <v>13</v>
      </c>
      <c r="C14">
        <v>2297.340604</v>
      </c>
      <c r="D14" s="39">
        <v>30.401057810000001</v>
      </c>
      <c r="E14">
        <v>78.646332270000002</v>
      </c>
      <c r="F14">
        <v>0.12787568299999999</v>
      </c>
      <c r="G14">
        <v>6.6317870929999998</v>
      </c>
      <c r="H14">
        <v>2.7319844500000001</v>
      </c>
    </row>
    <row r="15" spans="1:8" x14ac:dyDescent="0.35">
      <c r="A15" t="s">
        <v>32</v>
      </c>
      <c r="B15">
        <v>14</v>
      </c>
      <c r="C15">
        <v>6194.4207729999998</v>
      </c>
      <c r="D15" s="39">
        <v>0</v>
      </c>
      <c r="E15">
        <v>512.00518680000005</v>
      </c>
      <c r="F15">
        <v>16.51948243</v>
      </c>
      <c r="G15">
        <v>42.277323039999999</v>
      </c>
      <c r="H15">
        <v>10.08589066</v>
      </c>
    </row>
  </sheetData>
  <autoFilter ref="A1:B1" xr:uid="{48E196D2-027D-406F-99DD-BB25B2882F6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2B4D-88A5-4A71-AB7C-9D6E2F6D39FD}">
  <sheetPr codeName="Sheet1">
    <tabColor theme="7"/>
  </sheetPr>
  <dimension ref="A1:E28"/>
  <sheetViews>
    <sheetView zoomScaleNormal="100" workbookViewId="0"/>
  </sheetViews>
  <sheetFormatPr defaultRowHeight="14.5" x14ac:dyDescent="0.35"/>
  <cols>
    <col min="1" max="1" width="15.54296875" customWidth="1"/>
    <col min="2" max="2" width="49.26953125" customWidth="1"/>
    <col min="3" max="5" width="20.54296875" customWidth="1"/>
  </cols>
  <sheetData>
    <row r="1" spans="1:5" ht="44" thickBot="1" x14ac:dyDescent="0.4">
      <c r="A1" s="13" t="s">
        <v>3</v>
      </c>
      <c r="B1" s="14" t="s">
        <v>14</v>
      </c>
      <c r="C1" s="13" t="s">
        <v>4</v>
      </c>
      <c r="D1" s="14" t="s">
        <v>6</v>
      </c>
      <c r="E1" s="10" t="s">
        <v>15</v>
      </c>
    </row>
    <row r="2" spans="1:5" ht="15" thickBot="1" x14ac:dyDescent="0.4">
      <c r="A2" s="25">
        <f>VLOOKUP(B2,'Raw Data'!$1:$1048576,2,0)</f>
        <v>2</v>
      </c>
      <c r="B2" s="26" t="s">
        <v>22</v>
      </c>
      <c r="C2" s="26">
        <f>VLOOKUP(B2,'Raw Data'!$1:$1048576,3,0)</f>
        <v>1894.0062499999999</v>
      </c>
      <c r="D2" s="26">
        <f>VLOOKUP(B2,'Raw Data'!$1:$1048576,4,0)</f>
        <v>19.083051789999999</v>
      </c>
      <c r="E2" s="27">
        <f>D2/C2</f>
        <v>1.0075495680122492E-2</v>
      </c>
    </row>
    <row r="3" spans="1:5" ht="15" thickBot="1" x14ac:dyDescent="0.4">
      <c r="A3" s="25">
        <f>VLOOKUP(B3,'Raw Data'!$1:$1048576,2,0)</f>
        <v>10</v>
      </c>
      <c r="B3" s="26" t="s">
        <v>23</v>
      </c>
      <c r="C3" s="26">
        <f>VLOOKUP(B3,'Raw Data'!$1:$1048576,3,0)</f>
        <v>5715.2061110000004</v>
      </c>
      <c r="D3" s="26">
        <f>VLOOKUP(B3,'Raw Data'!$1:$1048576,4,0)</f>
        <v>355.91329569999999</v>
      </c>
      <c r="E3" s="27">
        <f t="shared" ref="E3:E15" si="0">D3/C3</f>
        <v>6.2274796181886985E-2</v>
      </c>
    </row>
    <row r="4" spans="1:5" ht="15" thickBot="1" x14ac:dyDescent="0.4">
      <c r="A4" s="25">
        <f>VLOOKUP(B4,'Raw Data'!$1:$1048576,2,0)</f>
        <v>13</v>
      </c>
      <c r="B4" s="26" t="s">
        <v>24</v>
      </c>
      <c r="C4" s="26">
        <f>VLOOKUP(B4,'Raw Data'!$1:$1048576,3,0)</f>
        <v>2297.340604</v>
      </c>
      <c r="D4" s="26">
        <f>VLOOKUP(B4,'Raw Data'!$1:$1048576,4,0)</f>
        <v>30.401057810000001</v>
      </c>
      <c r="E4" s="27">
        <f t="shared" si="0"/>
        <v>1.3233152174765637E-2</v>
      </c>
    </row>
    <row r="5" spans="1:5" ht="15" thickBot="1" x14ac:dyDescent="0.4">
      <c r="A5" s="25">
        <f>VLOOKUP(B5,'Raw Data'!$1:$1048576,2,0)</f>
        <v>7</v>
      </c>
      <c r="B5" s="26" t="s">
        <v>25</v>
      </c>
      <c r="C5" s="26">
        <f>VLOOKUP(B5,'Raw Data'!$1:$1048576,3,0)</f>
        <v>1760.726635</v>
      </c>
      <c r="D5" s="26">
        <f>VLOOKUP(B5,'Raw Data'!$1:$1048576,4,0)</f>
        <v>136.28857679999999</v>
      </c>
      <c r="E5" s="27">
        <f t="shared" si="0"/>
        <v>7.7404733983591947E-2</v>
      </c>
    </row>
    <row r="6" spans="1:5" ht="15" thickBot="1" x14ac:dyDescent="0.4">
      <c r="A6" s="25">
        <f>VLOOKUP(B6,'Raw Data'!$1:$1048576,2,0)</f>
        <v>3</v>
      </c>
      <c r="B6" s="26" t="s">
        <v>26</v>
      </c>
      <c r="C6" s="26">
        <f>VLOOKUP(B6,'Raw Data'!$1:$1048576,3,0)</f>
        <v>2891.29171</v>
      </c>
      <c r="D6" s="26">
        <f>VLOOKUP(B6,'Raw Data'!$1:$1048576,4,0)</f>
        <v>0</v>
      </c>
      <c r="E6" s="27">
        <f t="shared" si="0"/>
        <v>0</v>
      </c>
    </row>
    <row r="7" spans="1:5" ht="15" thickBot="1" x14ac:dyDescent="0.4">
      <c r="A7" s="25">
        <f>VLOOKUP(B7,'Raw Data'!$1:$1048576,2,0)</f>
        <v>5</v>
      </c>
      <c r="B7" s="26" t="s">
        <v>27</v>
      </c>
      <c r="C7" s="26">
        <f>VLOOKUP(B7,'Raw Data'!$1:$1048576,3,0)</f>
        <v>2214.1207880000002</v>
      </c>
      <c r="D7" s="26">
        <f>VLOOKUP(B7,'Raw Data'!$1:$1048576,4,0)</f>
        <v>21.247025180000001</v>
      </c>
      <c r="E7" s="27">
        <f t="shared" si="0"/>
        <v>9.5961454746072324E-3</v>
      </c>
    </row>
    <row r="8" spans="1:5" ht="15" thickBot="1" x14ac:dyDescent="0.4">
      <c r="A8" s="25">
        <f>VLOOKUP(B8,'Raw Data'!$1:$1048576,2,0)</f>
        <v>6</v>
      </c>
      <c r="B8" s="26" t="s">
        <v>28</v>
      </c>
      <c r="C8" s="26">
        <f>VLOOKUP(B8,'Raw Data'!$1:$1048576,3,0)</f>
        <v>7981.4304570000004</v>
      </c>
      <c r="D8" s="26">
        <f>VLOOKUP(B8,'Raw Data'!$1:$1048576,4,0)</f>
        <v>51.645902890000002</v>
      </c>
      <c r="E8" s="27">
        <f t="shared" si="0"/>
        <v>6.4707577380073138E-3</v>
      </c>
    </row>
    <row r="9" spans="1:5" ht="15" thickBot="1" x14ac:dyDescent="0.4">
      <c r="A9" s="25">
        <f>VLOOKUP(B9,'Raw Data'!$1:$1048576,2,0)</f>
        <v>9</v>
      </c>
      <c r="B9" s="26" t="s">
        <v>29</v>
      </c>
      <c r="C9" s="26">
        <f>VLOOKUP(B9,'Raw Data'!$1:$1048576,3,0)</f>
        <v>7478.6651499999998</v>
      </c>
      <c r="D9" s="26">
        <f>VLOOKUP(B9,'Raw Data'!$1:$1048576,4,0)</f>
        <v>1039.5840470000001</v>
      </c>
      <c r="E9" s="27">
        <f t="shared" si="0"/>
        <v>0.13900663101623156</v>
      </c>
    </row>
    <row r="10" spans="1:5" ht="15" thickBot="1" x14ac:dyDescent="0.4">
      <c r="A10" s="25">
        <f>VLOOKUP(B10,'Raw Data'!$1:$1048576,2,0)</f>
        <v>4</v>
      </c>
      <c r="B10" s="26" t="s">
        <v>30</v>
      </c>
      <c r="C10" s="26">
        <f>VLOOKUP(B10,'Raw Data'!$1:$1048576,3,0)</f>
        <v>1815.694814</v>
      </c>
      <c r="D10" s="26">
        <f>VLOOKUP(B10,'Raw Data'!$1:$1048576,4,0)</f>
        <v>0</v>
      </c>
      <c r="E10" s="27">
        <f t="shared" si="0"/>
        <v>0</v>
      </c>
    </row>
    <row r="11" spans="1:5" ht="15" thickBot="1" x14ac:dyDescent="0.4">
      <c r="A11" s="25">
        <f>VLOOKUP(B11,'Raw Data'!$1:$1048576,2,0)</f>
        <v>12</v>
      </c>
      <c r="B11" s="25" t="s">
        <v>31</v>
      </c>
      <c r="C11" s="26">
        <f>VLOOKUP(B11,'Raw Data'!$1:$1048576,3,0)</f>
        <v>15350.911529999999</v>
      </c>
      <c r="D11" s="26">
        <f>VLOOKUP(B11,'Raw Data'!$1:$1048576,4,0)</f>
        <v>178.7603939</v>
      </c>
      <c r="E11" s="27">
        <f t="shared" si="0"/>
        <v>1.1644936755100952E-2</v>
      </c>
    </row>
    <row r="12" spans="1:5" ht="15" thickBot="1" x14ac:dyDescent="0.4">
      <c r="A12" s="25">
        <f>VLOOKUP(B12,'Raw Data'!$1:$1048576,2,0)</f>
        <v>14</v>
      </c>
      <c r="B12" s="25" t="s">
        <v>32</v>
      </c>
      <c r="C12" s="26">
        <f>VLOOKUP(B12,'Raw Data'!$1:$1048576,3,0)</f>
        <v>6194.4207729999998</v>
      </c>
      <c r="D12" s="26">
        <f>VLOOKUP(B12,'Raw Data'!$1:$1048576,4,0)</f>
        <v>0</v>
      </c>
      <c r="E12" s="27">
        <f t="shared" si="0"/>
        <v>0</v>
      </c>
    </row>
    <row r="13" spans="1:5" ht="15" thickBot="1" x14ac:dyDescent="0.4">
      <c r="A13" s="25">
        <f>VLOOKUP(B13,'Raw Data'!$1:$1048576,2,0)</f>
        <v>1</v>
      </c>
      <c r="B13" s="25" t="s">
        <v>33</v>
      </c>
      <c r="C13" s="26">
        <f>VLOOKUP(B13,'Raw Data'!$1:$1048576,3,0)</f>
        <v>1995.6533079999999</v>
      </c>
      <c r="D13" s="26">
        <f>VLOOKUP(B13,'Raw Data'!$1:$1048576,4,0)</f>
        <v>0</v>
      </c>
      <c r="E13" s="27">
        <f t="shared" si="0"/>
        <v>0</v>
      </c>
    </row>
    <row r="14" spans="1:5" ht="15" thickBot="1" x14ac:dyDescent="0.4">
      <c r="A14" s="25">
        <f>VLOOKUP(B14,'Raw Data'!$1:$1048576,2,0)</f>
        <v>8</v>
      </c>
      <c r="B14" s="25" t="s">
        <v>34</v>
      </c>
      <c r="C14" s="26">
        <f>VLOOKUP(B14,'Raw Data'!$1:$1048576,3,0)</f>
        <v>9188.7694200000005</v>
      </c>
      <c r="D14" s="26">
        <f>VLOOKUP(B14,'Raw Data'!$1:$1048576,4,0)</f>
        <v>20.805173459999999</v>
      </c>
      <c r="E14" s="27">
        <f t="shared" si="0"/>
        <v>2.2641958361384151E-3</v>
      </c>
    </row>
    <row r="15" spans="1:5" ht="15" thickBot="1" x14ac:dyDescent="0.4">
      <c r="A15" s="25">
        <f>VLOOKUP(B15,'Raw Data'!$1:$1048576,2,0)</f>
        <v>11</v>
      </c>
      <c r="B15" s="25" t="s">
        <v>35</v>
      </c>
      <c r="C15" s="26">
        <f>VLOOKUP(B15,'Raw Data'!$1:$1048576,3,0)</f>
        <v>10037.26187</v>
      </c>
      <c r="D15" s="26">
        <f>VLOOKUP(B15,'Raw Data'!$1:$1048576,4,0)</f>
        <v>170.51803200000001</v>
      </c>
      <c r="E15" s="27">
        <f t="shared" si="0"/>
        <v>1.6988500868912768E-2</v>
      </c>
    </row>
    <row r="20" spans="3:3" x14ac:dyDescent="0.35">
      <c r="C20" s="9"/>
    </row>
    <row r="21" spans="3:3" x14ac:dyDescent="0.35">
      <c r="C21" s="9"/>
    </row>
    <row r="22" spans="3:3" x14ac:dyDescent="0.35">
      <c r="C22" s="9"/>
    </row>
    <row r="23" spans="3:3" x14ac:dyDescent="0.35">
      <c r="C23" s="9"/>
    </row>
    <row r="24" spans="3:3" x14ac:dyDescent="0.35">
      <c r="C24" s="9"/>
    </row>
    <row r="25" spans="3:3" x14ac:dyDescent="0.35">
      <c r="C25" s="9"/>
    </row>
    <row r="26" spans="3:3" x14ac:dyDescent="0.35">
      <c r="C26" s="9"/>
    </row>
    <row r="27" spans="3:3" x14ac:dyDescent="0.35">
      <c r="C27" s="9"/>
    </row>
    <row r="28" spans="3:3" x14ac:dyDescent="0.35">
      <c r="C28" s="9"/>
    </row>
  </sheetData>
  <sortState xmlns:xlrd2="http://schemas.microsoft.com/office/spreadsheetml/2017/richdata2" ref="B20:C28">
    <sortCondition ref="B20:B28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697B3-914F-4A05-B325-B61B829F701B}">
  <dimension ref="A1:D15"/>
  <sheetViews>
    <sheetView zoomScale="90" zoomScaleNormal="90" workbookViewId="0">
      <selection activeCell="D1" sqref="B1:D1"/>
    </sheetView>
  </sheetViews>
  <sheetFormatPr defaultRowHeight="14.5" x14ac:dyDescent="0.35"/>
  <cols>
    <col min="1" max="1" width="23.26953125" customWidth="1"/>
    <col min="2" max="2" width="63.26953125" customWidth="1"/>
    <col min="3" max="3" width="20.54296875" customWidth="1"/>
  </cols>
  <sheetData>
    <row r="1" spans="1:4" ht="29.5" thickBot="1" x14ac:dyDescent="0.4">
      <c r="A1" s="4" t="s">
        <v>3</v>
      </c>
      <c r="B1" s="4" t="s">
        <v>0</v>
      </c>
      <c r="C1" s="4" t="s">
        <v>17</v>
      </c>
      <c r="D1" s="4" t="s">
        <v>1</v>
      </c>
    </row>
    <row r="2" spans="1:4" ht="15" thickBot="1" x14ac:dyDescent="0.4">
      <c r="A2" s="25">
        <f>VLOOKUP(B2,'Raw Data'!$1:$1048576,2,0)</f>
        <v>2</v>
      </c>
      <c r="B2" s="5" t="s">
        <v>22</v>
      </c>
      <c r="C2" s="7">
        <v>12</v>
      </c>
      <c r="D2" s="3">
        <f>RANK(C2,$C$2:$C$20,-1)</f>
        <v>4</v>
      </c>
    </row>
    <row r="3" spans="1:4" ht="15" thickBot="1" x14ac:dyDescent="0.4">
      <c r="A3" s="25">
        <f>VLOOKUP(B3,'Raw Data'!$1:$1048576,2,0)</f>
        <v>10</v>
      </c>
      <c r="B3" s="5" t="s">
        <v>23</v>
      </c>
      <c r="C3" s="7">
        <v>11</v>
      </c>
      <c r="D3" s="3">
        <f t="shared" ref="D3:D15" si="0">RANK(C3,$C$2:$C$20,-1)</f>
        <v>3</v>
      </c>
    </row>
    <row r="4" spans="1:4" ht="15" thickBot="1" x14ac:dyDescent="0.4">
      <c r="A4" s="25">
        <f>VLOOKUP(B4,'Raw Data'!$1:$1048576,2,0)</f>
        <v>13</v>
      </c>
      <c r="B4" s="5" t="s">
        <v>24</v>
      </c>
      <c r="C4" s="7">
        <v>0</v>
      </c>
      <c r="D4" s="3">
        <f t="shared" si="0"/>
        <v>1</v>
      </c>
    </row>
    <row r="5" spans="1:4" ht="15" thickBot="1" x14ac:dyDescent="0.4">
      <c r="A5" s="25">
        <f>VLOOKUP(B5,'Raw Data'!$1:$1048576,2,0)</f>
        <v>7</v>
      </c>
      <c r="B5" s="5" t="s">
        <v>25</v>
      </c>
      <c r="C5" s="7">
        <v>88</v>
      </c>
      <c r="D5" s="3">
        <f t="shared" si="0"/>
        <v>5</v>
      </c>
    </row>
    <row r="6" spans="1:4" ht="15" thickBot="1" x14ac:dyDescent="0.4">
      <c r="A6" s="25">
        <f>VLOOKUP(B6,'Raw Data'!$1:$1048576,2,0)</f>
        <v>3</v>
      </c>
      <c r="B6" s="5" t="s">
        <v>26</v>
      </c>
      <c r="C6" s="7">
        <v>171</v>
      </c>
      <c r="D6" s="3">
        <f t="shared" si="0"/>
        <v>8</v>
      </c>
    </row>
    <row r="7" spans="1:4" ht="15" thickBot="1" x14ac:dyDescent="0.4">
      <c r="A7" s="25">
        <f>VLOOKUP(B7,'Raw Data'!$1:$1048576,2,0)</f>
        <v>5</v>
      </c>
      <c r="B7" s="5" t="s">
        <v>27</v>
      </c>
      <c r="C7" s="7">
        <v>324</v>
      </c>
      <c r="D7" s="3">
        <f t="shared" si="0"/>
        <v>10</v>
      </c>
    </row>
    <row r="8" spans="1:4" ht="15" thickBot="1" x14ac:dyDescent="0.4">
      <c r="A8" s="25">
        <f>VLOOKUP(B8,'Raw Data'!$1:$1048576,2,0)</f>
        <v>6</v>
      </c>
      <c r="B8" s="5" t="s">
        <v>28</v>
      </c>
      <c r="C8" s="7">
        <v>1220</v>
      </c>
      <c r="D8" s="3">
        <f t="shared" si="0"/>
        <v>12</v>
      </c>
    </row>
    <row r="9" spans="1:4" ht="15" thickBot="1" x14ac:dyDescent="0.4">
      <c r="A9" s="25">
        <f>VLOOKUP(B9,'Raw Data'!$1:$1048576,2,0)</f>
        <v>9</v>
      </c>
      <c r="B9" s="5" t="s">
        <v>29</v>
      </c>
      <c r="C9" s="7">
        <v>157</v>
      </c>
      <c r="D9" s="3">
        <f t="shared" si="0"/>
        <v>7</v>
      </c>
    </row>
    <row r="10" spans="1:4" ht="15" thickBot="1" x14ac:dyDescent="0.4">
      <c r="A10" s="25">
        <f>VLOOKUP(B10,'Raw Data'!$1:$1048576,2,0)</f>
        <v>4</v>
      </c>
      <c r="B10" s="5" t="s">
        <v>30</v>
      </c>
      <c r="C10" s="7">
        <v>115</v>
      </c>
      <c r="D10" s="3">
        <f t="shared" si="0"/>
        <v>6</v>
      </c>
    </row>
    <row r="11" spans="1:4" ht="15" thickBot="1" x14ac:dyDescent="0.4">
      <c r="A11" s="25">
        <f>VLOOKUP(B11,'Raw Data'!$1:$1048576,2,0)</f>
        <v>12</v>
      </c>
      <c r="B11" s="1" t="s">
        <v>31</v>
      </c>
      <c r="C11" s="1">
        <v>2918</v>
      </c>
      <c r="D11" s="3">
        <f t="shared" si="0"/>
        <v>13</v>
      </c>
    </row>
    <row r="12" spans="1:4" ht="15" thickBot="1" x14ac:dyDescent="0.4">
      <c r="A12" s="25">
        <f>VLOOKUP(B12,'Raw Data'!$1:$1048576,2,0)</f>
        <v>14</v>
      </c>
      <c r="B12" s="1" t="s">
        <v>32</v>
      </c>
      <c r="C12" s="1">
        <v>5</v>
      </c>
      <c r="D12" s="3">
        <f t="shared" si="0"/>
        <v>2</v>
      </c>
    </row>
    <row r="13" spans="1:4" ht="15" thickBot="1" x14ac:dyDescent="0.4">
      <c r="A13" s="25">
        <f>VLOOKUP(B13,'Raw Data'!$1:$1048576,2,0)</f>
        <v>1</v>
      </c>
      <c r="B13" s="1" t="s">
        <v>33</v>
      </c>
      <c r="C13" s="1">
        <v>311</v>
      </c>
      <c r="D13" s="3">
        <f t="shared" si="0"/>
        <v>9</v>
      </c>
    </row>
    <row r="14" spans="1:4" ht="15" thickBot="1" x14ac:dyDescent="0.4">
      <c r="A14" s="25">
        <f>VLOOKUP(B14,'Raw Data'!$1:$1048576,2,0)</f>
        <v>8</v>
      </c>
      <c r="B14" s="1" t="s">
        <v>34</v>
      </c>
      <c r="C14" s="1">
        <v>524</v>
      </c>
      <c r="D14" s="3">
        <f t="shared" si="0"/>
        <v>11</v>
      </c>
    </row>
    <row r="15" spans="1:4" ht="15" thickBot="1" x14ac:dyDescent="0.4">
      <c r="A15" s="25">
        <f>VLOOKUP(B15,'Raw Data'!$1:$1048576,2,0)</f>
        <v>11</v>
      </c>
      <c r="B15" s="1" t="s">
        <v>35</v>
      </c>
      <c r="C15" s="1">
        <v>3085</v>
      </c>
      <c r="D15" s="3">
        <f t="shared" si="0"/>
        <v>14</v>
      </c>
    </row>
  </sheetData>
  <sortState xmlns:xlrd2="http://schemas.microsoft.com/office/spreadsheetml/2017/richdata2" ref="A2:E12">
    <sortCondition ref="B1:B1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5657-D83C-4F8F-93FB-F179B264E21E}">
  <sheetPr codeName="Sheet2">
    <tabColor rgb="FF00B0F0"/>
  </sheetPr>
  <dimension ref="A1:F15"/>
  <sheetViews>
    <sheetView zoomScale="90" zoomScaleNormal="90" workbookViewId="0">
      <selection activeCell="E1" sqref="E1"/>
    </sheetView>
  </sheetViews>
  <sheetFormatPr defaultRowHeight="14.5" x14ac:dyDescent="0.35"/>
  <cols>
    <col min="1" max="1" width="23.26953125" customWidth="1"/>
    <col min="2" max="2" width="63.26953125" customWidth="1"/>
    <col min="3" max="3" width="15.7265625" customWidth="1"/>
    <col min="4" max="4" width="20.54296875" customWidth="1"/>
    <col min="5" max="5" width="17.26953125" customWidth="1"/>
    <col min="6" max="6" width="30.7265625" customWidth="1"/>
  </cols>
  <sheetData>
    <row r="1" spans="1:6" ht="58.5" thickBot="1" x14ac:dyDescent="0.4">
      <c r="A1" s="13" t="s">
        <v>3</v>
      </c>
      <c r="B1" s="14" t="s">
        <v>0</v>
      </c>
      <c r="C1" s="13" t="s">
        <v>4</v>
      </c>
      <c r="D1" s="15" t="s">
        <v>5</v>
      </c>
      <c r="E1" s="14" t="s">
        <v>12</v>
      </c>
      <c r="F1" s="11" t="s">
        <v>7</v>
      </c>
    </row>
    <row r="2" spans="1:6" ht="15" thickBot="1" x14ac:dyDescent="0.4">
      <c r="A2" s="25">
        <f>VLOOKUP(B2,'Raw Data'!$1:$1048576,2,0)</f>
        <v>2</v>
      </c>
      <c r="B2" s="26" t="s">
        <v>22</v>
      </c>
      <c r="C2" s="26">
        <f>'Development score'!C2</f>
        <v>1894.0062499999999</v>
      </c>
      <c r="D2" s="26">
        <f>VLOOKUP(B2,'Raw Data'!$1:$1048576,5,0)</f>
        <v>93.478782780000003</v>
      </c>
      <c r="E2" s="26">
        <f>VLOOKUP(B2,'Raw Data'!$1:$1048576,6,0)</f>
        <v>1.5926530000000001E-2</v>
      </c>
      <c r="F2" s="29">
        <f>E2/D2</f>
        <v>1.7037588131076434E-4</v>
      </c>
    </row>
    <row r="3" spans="1:6" ht="15" thickBot="1" x14ac:dyDescent="0.4">
      <c r="A3" s="25">
        <f>VLOOKUP(B3,'Raw Data'!$1:$1048576,2,0)</f>
        <v>10</v>
      </c>
      <c r="B3" s="26" t="s">
        <v>23</v>
      </c>
      <c r="C3" s="26">
        <f>'Development score'!C3</f>
        <v>5715.2061110000004</v>
      </c>
      <c r="D3" s="26">
        <f>VLOOKUP(B3,'Raw Data'!$1:$1048576,5,0)</f>
        <v>89.29063549</v>
      </c>
      <c r="E3" s="26">
        <f>VLOOKUP(B3,'Raw Data'!$1:$1048576,6,0)</f>
        <v>2.5810594249999999</v>
      </c>
      <c r="F3" s="29">
        <f t="shared" ref="F3:F15" si="0">E3/D3</f>
        <v>2.8906272318882337E-2</v>
      </c>
    </row>
    <row r="4" spans="1:6" ht="15" thickBot="1" x14ac:dyDescent="0.4">
      <c r="A4" s="25">
        <f>VLOOKUP(B4,'Raw Data'!$1:$1048576,2,0)</f>
        <v>13</v>
      </c>
      <c r="B4" s="26" t="s">
        <v>24</v>
      </c>
      <c r="C4" s="26">
        <f>'Development score'!C4</f>
        <v>2297.340604</v>
      </c>
      <c r="D4" s="26">
        <f>VLOOKUP(B4,'Raw Data'!$1:$1048576,5,0)</f>
        <v>78.646332270000002</v>
      </c>
      <c r="E4" s="26">
        <f>VLOOKUP(B4,'Raw Data'!$1:$1048576,6,0)</f>
        <v>0.12787568299999999</v>
      </c>
      <c r="F4" s="29">
        <f t="shared" si="0"/>
        <v>1.6259586341673398E-3</v>
      </c>
    </row>
    <row r="5" spans="1:6" ht="15" thickBot="1" x14ac:dyDescent="0.4">
      <c r="A5" s="25">
        <f>VLOOKUP(B5,'Raw Data'!$1:$1048576,2,0)</f>
        <v>7</v>
      </c>
      <c r="B5" s="26" t="s">
        <v>25</v>
      </c>
      <c r="C5" s="26">
        <f>'Development score'!C5</f>
        <v>1760.726635</v>
      </c>
      <c r="D5" s="26">
        <f>VLOOKUP(B5,'Raw Data'!$1:$1048576,5,0)</f>
        <v>25.636631990000001</v>
      </c>
      <c r="E5" s="26">
        <f>VLOOKUP(B5,'Raw Data'!$1:$1048576,6,0)</f>
        <v>0.48875400000000002</v>
      </c>
      <c r="F5" s="29">
        <f t="shared" si="0"/>
        <v>1.906467277724495E-2</v>
      </c>
    </row>
    <row r="6" spans="1:6" ht="15" thickBot="1" x14ac:dyDescent="0.4">
      <c r="A6" s="25">
        <f>VLOOKUP(B6,'Raw Data'!$1:$1048576,2,0)</f>
        <v>3</v>
      </c>
      <c r="B6" s="26" t="s">
        <v>26</v>
      </c>
      <c r="C6" s="26">
        <f>'Development score'!C6</f>
        <v>2891.29171</v>
      </c>
      <c r="D6" s="26">
        <f>VLOOKUP(B6,'Raw Data'!$1:$1048576,5,0)</f>
        <v>17.14248568</v>
      </c>
      <c r="E6" s="26">
        <f>VLOOKUP(B6,'Raw Data'!$1:$1048576,6,0)</f>
        <v>0</v>
      </c>
      <c r="F6" s="29">
        <f t="shared" si="0"/>
        <v>0</v>
      </c>
    </row>
    <row r="7" spans="1:6" ht="15" thickBot="1" x14ac:dyDescent="0.4">
      <c r="A7" s="25">
        <f>VLOOKUP(B7,'Raw Data'!$1:$1048576,2,0)</f>
        <v>5</v>
      </c>
      <c r="B7" s="26" t="s">
        <v>27</v>
      </c>
      <c r="C7" s="26">
        <f>'Development score'!C7</f>
        <v>2214.1207880000002</v>
      </c>
      <c r="D7" s="26">
        <f>VLOOKUP(B7,'Raw Data'!$1:$1048576,5,0)</f>
        <v>19.741852550000001</v>
      </c>
      <c r="E7" s="26">
        <f>VLOOKUP(B7,'Raw Data'!$1:$1048576,6,0)</f>
        <v>0.148948671</v>
      </c>
      <c r="F7" s="29">
        <f t="shared" si="0"/>
        <v>7.5448173175622262E-3</v>
      </c>
    </row>
    <row r="8" spans="1:6" ht="15" thickBot="1" x14ac:dyDescent="0.4">
      <c r="A8" s="25">
        <f>VLOOKUP(B8,'Raw Data'!$1:$1048576,2,0)</f>
        <v>6</v>
      </c>
      <c r="B8" s="26" t="s">
        <v>28</v>
      </c>
      <c r="C8" s="26">
        <f>'Development score'!C8</f>
        <v>7981.4304570000004</v>
      </c>
      <c r="D8" s="26">
        <f>VLOOKUP(B8,'Raw Data'!$1:$1048576,5,0)</f>
        <v>98.565482810000006</v>
      </c>
      <c r="E8" s="26">
        <f>VLOOKUP(B8,'Raw Data'!$1:$1048576,6,0)</f>
        <v>12.36043359</v>
      </c>
      <c r="F8" s="29">
        <f t="shared" si="0"/>
        <v>0.12540326732662205</v>
      </c>
    </row>
    <row r="9" spans="1:6" ht="15" thickBot="1" x14ac:dyDescent="0.4">
      <c r="A9" s="25">
        <f>VLOOKUP(B9,'Raw Data'!$1:$1048576,2,0)</f>
        <v>9</v>
      </c>
      <c r="B9" s="26" t="s">
        <v>29</v>
      </c>
      <c r="C9" s="26">
        <f>'Development score'!C9</f>
        <v>7478.6651499999998</v>
      </c>
      <c r="D9" s="26">
        <f>VLOOKUP(B9,'Raw Data'!$1:$1048576,5,0)</f>
        <v>219.05100400000001</v>
      </c>
      <c r="E9" s="26">
        <f>VLOOKUP(B9,'Raw Data'!$1:$1048576,6,0)</f>
        <v>47.727004110000003</v>
      </c>
      <c r="F9" s="29">
        <f t="shared" si="0"/>
        <v>0.2178807822766245</v>
      </c>
    </row>
    <row r="10" spans="1:6" ht="15" thickBot="1" x14ac:dyDescent="0.4">
      <c r="A10" s="25">
        <f>VLOOKUP(B10,'Raw Data'!$1:$1048576,2,0)</f>
        <v>4</v>
      </c>
      <c r="B10" s="26" t="s">
        <v>30</v>
      </c>
      <c r="C10" s="26">
        <f>'Development score'!C10</f>
        <v>1815.694814</v>
      </c>
      <c r="D10" s="26">
        <f>VLOOKUP(B10,'Raw Data'!$1:$1048576,5,0)</f>
        <v>14.44806324</v>
      </c>
      <c r="E10" s="26">
        <f>VLOOKUP(B10,'Raw Data'!$1:$1048576,6,0)</f>
        <v>0.38603590999999998</v>
      </c>
      <c r="F10" s="29">
        <f t="shared" si="0"/>
        <v>2.6718869068294581E-2</v>
      </c>
    </row>
    <row r="11" spans="1:6" ht="15" thickBot="1" x14ac:dyDescent="0.4">
      <c r="A11" s="25">
        <f>VLOOKUP(B11,'Raw Data'!$1:$1048576,2,0)</f>
        <v>12</v>
      </c>
      <c r="B11" s="25" t="s">
        <v>31</v>
      </c>
      <c r="C11" s="26">
        <f>'Development score'!C11</f>
        <v>15350.911529999999</v>
      </c>
      <c r="D11" s="26">
        <f>VLOOKUP(B11,'Raw Data'!$1:$1048576,5,0)</f>
        <v>432.48607879999997</v>
      </c>
      <c r="E11" s="26">
        <f>VLOOKUP(B11,'Raw Data'!$1:$1048576,6,0)</f>
        <v>18.036196159999999</v>
      </c>
      <c r="F11" s="29">
        <f t="shared" si="0"/>
        <v>4.1703529995796018E-2</v>
      </c>
    </row>
    <row r="12" spans="1:6" ht="15" thickBot="1" x14ac:dyDescent="0.4">
      <c r="A12" s="25">
        <f>VLOOKUP(B12,'Raw Data'!$1:$1048576,2,0)</f>
        <v>14</v>
      </c>
      <c r="B12" s="25" t="s">
        <v>32</v>
      </c>
      <c r="C12" s="26">
        <f>'Development score'!C12</f>
        <v>6194.4207729999998</v>
      </c>
      <c r="D12" s="26">
        <f>VLOOKUP(B12,'Raw Data'!$1:$1048576,5,0)</f>
        <v>512.00518680000005</v>
      </c>
      <c r="E12" s="26">
        <f>VLOOKUP(B12,'Raw Data'!$1:$1048576,6,0)</f>
        <v>16.51948243</v>
      </c>
      <c r="F12" s="29">
        <f t="shared" si="0"/>
        <v>3.2264287268739832E-2</v>
      </c>
    </row>
    <row r="13" spans="1:6" ht="15" thickBot="1" x14ac:dyDescent="0.4">
      <c r="A13" s="25">
        <f>VLOOKUP(B13,'Raw Data'!$1:$1048576,2,0)</f>
        <v>1</v>
      </c>
      <c r="B13" s="25" t="s">
        <v>33</v>
      </c>
      <c r="C13" s="26">
        <f>'Development score'!C13</f>
        <v>1995.6533079999999</v>
      </c>
      <c r="D13" s="26">
        <f>VLOOKUP(B13,'Raw Data'!$1:$1048576,5,0)</f>
        <v>17.51492846</v>
      </c>
      <c r="E13" s="26">
        <f>VLOOKUP(B13,'Raw Data'!$1:$1048576,6,0)</f>
        <v>0.43071156500000002</v>
      </c>
      <c r="F13" s="29">
        <f t="shared" si="0"/>
        <v>2.4591111861155729E-2</v>
      </c>
    </row>
    <row r="14" spans="1:6" ht="15" thickBot="1" x14ac:dyDescent="0.4">
      <c r="A14" s="25">
        <f>VLOOKUP(B14,'Raw Data'!$1:$1048576,2,0)</f>
        <v>8</v>
      </c>
      <c r="B14" s="25" t="s">
        <v>34</v>
      </c>
      <c r="C14" s="26">
        <f>'Development score'!C14</f>
        <v>9188.7694200000005</v>
      </c>
      <c r="D14" s="26">
        <f>VLOOKUP(B14,'Raw Data'!$1:$1048576,5,0)</f>
        <v>464.19907139999998</v>
      </c>
      <c r="E14" s="26">
        <f>VLOOKUP(B14,'Raw Data'!$1:$1048576,6,0)</f>
        <v>3.965701428</v>
      </c>
      <c r="F14" s="29">
        <f t="shared" si="0"/>
        <v>8.5431050433592056E-3</v>
      </c>
    </row>
    <row r="15" spans="1:6" ht="15" thickBot="1" x14ac:dyDescent="0.4">
      <c r="A15" s="25">
        <f>VLOOKUP(B15,'Raw Data'!$1:$1048576,2,0)</f>
        <v>11</v>
      </c>
      <c r="B15" s="25" t="s">
        <v>35</v>
      </c>
      <c r="C15" s="26">
        <f>'Development score'!C15</f>
        <v>10037.26187</v>
      </c>
      <c r="D15" s="26">
        <f>VLOOKUP(B15,'Raw Data'!$1:$1048576,5,0)</f>
        <v>258.09847289999999</v>
      </c>
      <c r="E15" s="26">
        <f>VLOOKUP(B15,'Raw Data'!$1:$1048576,6,0)</f>
        <v>8.2700512209999992</v>
      </c>
      <c r="F15" s="29">
        <f t="shared" si="0"/>
        <v>3.2042232284745918E-2</v>
      </c>
    </row>
  </sheetData>
  <sortState xmlns:xlrd2="http://schemas.microsoft.com/office/spreadsheetml/2017/richdata2" ref="A2:F10">
    <sortCondition ref="F1:F10"/>
  </sortState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CC65-6E9D-4228-9689-270B3867B04C}">
  <sheetPr codeName="Sheet3">
    <tabColor rgb="FF92D050"/>
  </sheetPr>
  <dimension ref="A1:I16"/>
  <sheetViews>
    <sheetView topLeftCell="B1" zoomScale="90" zoomScaleNormal="90" workbookViewId="0">
      <selection activeCell="H1" sqref="H1"/>
    </sheetView>
  </sheetViews>
  <sheetFormatPr defaultRowHeight="14.5" x14ac:dyDescent="0.35"/>
  <cols>
    <col min="1" max="1" width="14" customWidth="1"/>
    <col min="2" max="2" width="44.26953125" bestFit="1" customWidth="1"/>
    <col min="3" max="3" width="20.54296875" customWidth="1"/>
    <col min="4" max="4" width="19.453125" customWidth="1"/>
    <col min="5" max="5" width="18.26953125" customWidth="1"/>
    <col min="6" max="6" width="16.54296875" customWidth="1"/>
    <col min="7" max="7" width="20.7265625" customWidth="1"/>
    <col min="8" max="8" width="19.7265625" customWidth="1"/>
  </cols>
  <sheetData>
    <row r="1" spans="1:9" s="2" customFormat="1" ht="102" customHeight="1" thickBot="1" x14ac:dyDescent="0.4">
      <c r="A1" s="13" t="s">
        <v>3</v>
      </c>
      <c r="B1" s="14" t="s">
        <v>0</v>
      </c>
      <c r="C1" s="13" t="s">
        <v>4</v>
      </c>
      <c r="D1" s="15" t="s">
        <v>21</v>
      </c>
      <c r="E1" s="15" t="s">
        <v>10</v>
      </c>
      <c r="F1" s="15" t="s">
        <v>11</v>
      </c>
      <c r="G1" s="14" t="s">
        <v>16</v>
      </c>
      <c r="H1" s="12" t="s">
        <v>13</v>
      </c>
    </row>
    <row r="2" spans="1:9" ht="15" thickBot="1" x14ac:dyDescent="0.4">
      <c r="A2" s="25">
        <f>VLOOKUP(B2,'Raw Data'!$1:$1048576,2,0)</f>
        <v>2</v>
      </c>
      <c r="B2" s="26" t="s">
        <v>22</v>
      </c>
      <c r="C2" s="26">
        <f>'Development score'!C2</f>
        <v>1894.0062499999999</v>
      </c>
      <c r="D2" s="26">
        <f>'Historic score (no LLFA data)'!D2</f>
        <v>93.478782780000003</v>
      </c>
      <c r="E2" s="26">
        <f>VLOOKUP(B2,'Raw Data'!$1:$1048576,8,0)</f>
        <v>0.89770279200000003</v>
      </c>
      <c r="F2" s="26">
        <f>VLOOKUP(B2,'Raw Data'!$1:$1048576,7,0)</f>
        <v>3.5182771420000001</v>
      </c>
      <c r="G2" s="26">
        <f>F2-E2</f>
        <v>2.6205743500000001</v>
      </c>
      <c r="H2" s="28">
        <f t="shared" ref="H2:H15" si="0">G2/D2</f>
        <v>2.8033894666423469E-2</v>
      </c>
      <c r="I2" s="8"/>
    </row>
    <row r="3" spans="1:9" ht="15" thickBot="1" x14ac:dyDescent="0.4">
      <c r="A3" s="25">
        <f>VLOOKUP(B3,'Raw Data'!$1:$1048576,2,0)</f>
        <v>10</v>
      </c>
      <c r="B3" s="26" t="s">
        <v>23</v>
      </c>
      <c r="C3" s="26">
        <f>'Development score'!C3</f>
        <v>5715.2061110000004</v>
      </c>
      <c r="D3" s="26">
        <f>'Historic score (no LLFA data)'!D3</f>
        <v>89.29063549</v>
      </c>
      <c r="E3" s="26">
        <f>VLOOKUP(B3,'Raw Data'!$1:$1048576,8,0)</f>
        <v>3.6953070549999998</v>
      </c>
      <c r="F3" s="26">
        <f>VLOOKUP(B3,'Raw Data'!$1:$1048576,7,0)</f>
        <v>7.2365141380000004</v>
      </c>
      <c r="G3" s="26">
        <f t="shared" ref="G3:G15" si="1">F3-E3</f>
        <v>3.5412070830000006</v>
      </c>
      <c r="H3" s="28">
        <f t="shared" si="0"/>
        <v>3.9659333406766875E-2</v>
      </c>
      <c r="I3" s="8"/>
    </row>
    <row r="4" spans="1:9" ht="15" thickBot="1" x14ac:dyDescent="0.4">
      <c r="A4" s="25">
        <f>VLOOKUP(B4,'Raw Data'!$1:$1048576,2,0)</f>
        <v>13</v>
      </c>
      <c r="B4" s="26" t="s">
        <v>24</v>
      </c>
      <c r="C4" s="26">
        <f>'Development score'!C4</f>
        <v>2297.340604</v>
      </c>
      <c r="D4" s="26">
        <f>'Historic score (no LLFA data)'!D4</f>
        <v>78.646332270000002</v>
      </c>
      <c r="E4" s="26">
        <f>VLOOKUP(B4,'Raw Data'!$1:$1048576,8,0)</f>
        <v>2.7319844500000001</v>
      </c>
      <c r="F4" s="26">
        <f>VLOOKUP(B4,'Raw Data'!$1:$1048576,7,0)</f>
        <v>6.6317870929999998</v>
      </c>
      <c r="G4" s="26">
        <f t="shared" si="1"/>
        <v>3.8998026429999997</v>
      </c>
      <c r="H4" s="28">
        <f t="shared" si="0"/>
        <v>4.9586579951517933E-2</v>
      </c>
      <c r="I4" s="8"/>
    </row>
    <row r="5" spans="1:9" ht="15" thickBot="1" x14ac:dyDescent="0.4">
      <c r="A5" s="25">
        <f>VLOOKUP(B5,'Raw Data'!$1:$1048576,2,0)</f>
        <v>7</v>
      </c>
      <c r="B5" s="26" t="s">
        <v>25</v>
      </c>
      <c r="C5" s="26">
        <f>'Development score'!C5</f>
        <v>1760.726635</v>
      </c>
      <c r="D5" s="26">
        <f>'Historic score (no LLFA data)'!D5</f>
        <v>25.636631990000001</v>
      </c>
      <c r="E5" s="26">
        <f>VLOOKUP(B5,'Raw Data'!$1:$1048576,8,0)</f>
        <v>0.87367803499999996</v>
      </c>
      <c r="F5" s="26">
        <f>VLOOKUP(B5,'Raw Data'!$1:$1048576,7,0)</f>
        <v>2.1227673920000001</v>
      </c>
      <c r="G5" s="26">
        <f t="shared" si="1"/>
        <v>1.2490893570000001</v>
      </c>
      <c r="H5" s="28">
        <f t="shared" si="0"/>
        <v>4.8722833697001554E-2</v>
      </c>
      <c r="I5" s="8"/>
    </row>
    <row r="6" spans="1:9" ht="15" thickBot="1" x14ac:dyDescent="0.4">
      <c r="A6" s="25">
        <f>VLOOKUP(B6,'Raw Data'!$1:$1048576,2,0)</f>
        <v>3</v>
      </c>
      <c r="B6" s="26" t="s">
        <v>26</v>
      </c>
      <c r="C6" s="26">
        <f>'Development score'!C6</f>
        <v>2891.29171</v>
      </c>
      <c r="D6" s="26">
        <f>'Historic score (no LLFA data)'!D6</f>
        <v>17.14248568</v>
      </c>
      <c r="E6" s="26">
        <f>VLOOKUP(B6,'Raw Data'!$1:$1048576,8,0)</f>
        <v>0.261712208</v>
      </c>
      <c r="F6" s="26">
        <f>VLOOKUP(B6,'Raw Data'!$1:$1048576,7,0)</f>
        <v>0.65737420700000004</v>
      </c>
      <c r="G6" s="26">
        <f t="shared" si="1"/>
        <v>0.39566199900000004</v>
      </c>
      <c r="H6" s="28">
        <f t="shared" si="0"/>
        <v>2.3080783404802005E-2</v>
      </c>
      <c r="I6" s="8"/>
    </row>
    <row r="7" spans="1:9" ht="15" thickBot="1" x14ac:dyDescent="0.4">
      <c r="A7" s="25">
        <f>VLOOKUP(B7,'Raw Data'!$1:$1048576,2,0)</f>
        <v>5</v>
      </c>
      <c r="B7" s="26" t="s">
        <v>27</v>
      </c>
      <c r="C7" s="26">
        <f>'Development score'!C7</f>
        <v>2214.1207880000002</v>
      </c>
      <c r="D7" s="26">
        <f>'Historic score (no LLFA data)'!D7</f>
        <v>19.741852550000001</v>
      </c>
      <c r="E7" s="26">
        <f>VLOOKUP(B7,'Raw Data'!$1:$1048576,8,0)</f>
        <v>0.37998616099999999</v>
      </c>
      <c r="F7" s="26">
        <f>VLOOKUP(B7,'Raw Data'!$1:$1048576,7,0)</f>
        <v>1.832001301</v>
      </c>
      <c r="G7" s="26">
        <f t="shared" si="1"/>
        <v>1.4520151400000001</v>
      </c>
      <c r="H7" s="28">
        <f t="shared" si="0"/>
        <v>7.355009547976793E-2</v>
      </c>
      <c r="I7" s="8"/>
    </row>
    <row r="8" spans="1:9" ht="15" thickBot="1" x14ac:dyDescent="0.4">
      <c r="A8" s="25">
        <f>VLOOKUP(B8,'Raw Data'!$1:$1048576,2,0)</f>
        <v>6</v>
      </c>
      <c r="B8" s="26" t="s">
        <v>28</v>
      </c>
      <c r="C8" s="26">
        <f>'Development score'!C8</f>
        <v>7981.4304570000004</v>
      </c>
      <c r="D8" s="26">
        <f>'Historic score (no LLFA data)'!D8</f>
        <v>98.565482810000006</v>
      </c>
      <c r="E8" s="26">
        <f>VLOOKUP(B8,'Raw Data'!$1:$1048576,8,0)</f>
        <v>5.9727738759999998</v>
      </c>
      <c r="F8" s="26">
        <f>VLOOKUP(B8,'Raw Data'!$1:$1048576,7,0)</f>
        <v>14.32764544</v>
      </c>
      <c r="G8" s="26">
        <f t="shared" si="1"/>
        <v>8.3548715639999998</v>
      </c>
      <c r="H8" s="28">
        <f t="shared" si="0"/>
        <v>8.4764679539035881E-2</v>
      </c>
      <c r="I8" s="8"/>
    </row>
    <row r="9" spans="1:9" ht="15" thickBot="1" x14ac:dyDescent="0.4">
      <c r="A9" s="25">
        <f>VLOOKUP(B9,'Raw Data'!$1:$1048576,2,0)</f>
        <v>9</v>
      </c>
      <c r="B9" s="26" t="s">
        <v>29</v>
      </c>
      <c r="C9" s="26">
        <f>'Development score'!C9</f>
        <v>7478.6651499999998</v>
      </c>
      <c r="D9" s="26">
        <f>'Historic score (no LLFA data)'!D9</f>
        <v>219.05100400000001</v>
      </c>
      <c r="E9" s="26">
        <f>VLOOKUP(B9,'Raw Data'!$1:$1048576,8,0)</f>
        <v>44.215577080000003</v>
      </c>
      <c r="F9" s="26">
        <f>VLOOKUP(B9,'Raw Data'!$1:$1048576,7,0)</f>
        <v>57.649468859999999</v>
      </c>
      <c r="G9" s="26">
        <f t="shared" si="1"/>
        <v>13.433891779999996</v>
      </c>
      <c r="H9" s="28">
        <f t="shared" si="0"/>
        <v>6.1327688687516792E-2</v>
      </c>
      <c r="I9" s="8"/>
    </row>
    <row r="10" spans="1:9" ht="15" thickBot="1" x14ac:dyDescent="0.4">
      <c r="A10" s="25">
        <f>VLOOKUP(B10,'Raw Data'!$1:$1048576,2,0)</f>
        <v>4</v>
      </c>
      <c r="B10" s="26" t="s">
        <v>30</v>
      </c>
      <c r="C10" s="26">
        <f>'Development score'!C10</f>
        <v>1815.694814</v>
      </c>
      <c r="D10" s="26">
        <f>'Historic score (no LLFA data)'!D10</f>
        <v>14.44806324</v>
      </c>
      <c r="E10" s="26">
        <f>VLOOKUP(B10,'Raw Data'!$1:$1048576,8,0)</f>
        <v>0.16186515700000001</v>
      </c>
      <c r="F10" s="26">
        <f>VLOOKUP(B10,'Raw Data'!$1:$1048576,7,0)</f>
        <v>0.40927821399999997</v>
      </c>
      <c r="G10" s="26">
        <f t="shared" si="1"/>
        <v>0.24741305699999996</v>
      </c>
      <c r="H10" s="28">
        <f t="shared" si="0"/>
        <v>1.7124306067198523E-2</v>
      </c>
      <c r="I10" s="8"/>
    </row>
    <row r="11" spans="1:9" ht="15" thickBot="1" x14ac:dyDescent="0.4">
      <c r="A11" s="25">
        <f>VLOOKUP(B11,'Raw Data'!$1:$1048576,2,0)</f>
        <v>12</v>
      </c>
      <c r="B11" s="25" t="s">
        <v>31</v>
      </c>
      <c r="C11" s="26">
        <f>'Development score'!C11</f>
        <v>15350.911529999999</v>
      </c>
      <c r="D11" s="26">
        <f>'Historic score (no LLFA data)'!D11</f>
        <v>432.48607879999997</v>
      </c>
      <c r="E11" s="26">
        <f>VLOOKUP(B11,'Raw Data'!$1:$1048576,8,0)</f>
        <v>8.1042441759999999</v>
      </c>
      <c r="F11" s="26">
        <f>VLOOKUP(B11,'Raw Data'!$1:$1048576,7,0)</f>
        <v>30.690014730000001</v>
      </c>
      <c r="G11" s="26">
        <f t="shared" si="1"/>
        <v>22.585770554</v>
      </c>
      <c r="H11" s="28">
        <f t="shared" si="0"/>
        <v>5.222311575130404E-2</v>
      </c>
    </row>
    <row r="12" spans="1:9" ht="15" thickBot="1" x14ac:dyDescent="0.4">
      <c r="A12" s="25">
        <f>VLOOKUP(B12,'Raw Data'!$1:$1048576,2,0)</f>
        <v>14</v>
      </c>
      <c r="B12" s="25" t="s">
        <v>32</v>
      </c>
      <c r="C12" s="26">
        <f>'Development score'!C12</f>
        <v>6194.4207729999998</v>
      </c>
      <c r="D12" s="26">
        <f>'Historic score (no LLFA data)'!D12</f>
        <v>512.00518680000005</v>
      </c>
      <c r="E12" s="26">
        <f>VLOOKUP(B12,'Raw Data'!$1:$1048576,8,0)</f>
        <v>10.08589066</v>
      </c>
      <c r="F12" s="26">
        <f>VLOOKUP(B12,'Raw Data'!$1:$1048576,7,0)</f>
        <v>42.277323039999999</v>
      </c>
      <c r="G12" s="26">
        <f t="shared" si="1"/>
        <v>32.191432379999995</v>
      </c>
      <c r="H12" s="28">
        <f t="shared" si="0"/>
        <v>6.2873254431648248E-2</v>
      </c>
    </row>
    <row r="13" spans="1:9" ht="15" thickBot="1" x14ac:dyDescent="0.4">
      <c r="A13" s="25">
        <f>VLOOKUP(B13,'Raw Data'!$1:$1048576,2,0)</f>
        <v>1</v>
      </c>
      <c r="B13" s="25" t="s">
        <v>33</v>
      </c>
      <c r="C13" s="26">
        <f>'Development score'!C13</f>
        <v>1995.6533079999999</v>
      </c>
      <c r="D13" s="26">
        <f>'Historic score (no LLFA data)'!D13</f>
        <v>17.51492846</v>
      </c>
      <c r="E13" s="26">
        <f>VLOOKUP(B13,'Raw Data'!$1:$1048576,8,0)</f>
        <v>0.311361634</v>
      </c>
      <c r="F13" s="26">
        <f>VLOOKUP(B13,'Raw Data'!$1:$1048576,7,0)</f>
        <v>0.96823526599999998</v>
      </c>
      <c r="G13" s="26">
        <f t="shared" si="1"/>
        <v>0.65687363199999993</v>
      </c>
      <c r="H13" s="28">
        <f t="shared" si="0"/>
        <v>3.7503643449080915E-2</v>
      </c>
    </row>
    <row r="14" spans="1:9" ht="15" thickBot="1" x14ac:dyDescent="0.4">
      <c r="A14" s="25">
        <f>VLOOKUP(B14,'Raw Data'!$1:$1048576,2,0)</f>
        <v>8</v>
      </c>
      <c r="B14" s="25" t="s">
        <v>34</v>
      </c>
      <c r="C14" s="26">
        <f>'Development score'!C14</f>
        <v>9188.7694200000005</v>
      </c>
      <c r="D14" s="26">
        <f>'Historic score (no LLFA data)'!D14</f>
        <v>464.19907139999998</v>
      </c>
      <c r="E14" s="26">
        <f>VLOOKUP(B14,'Raw Data'!$1:$1048576,8,0)</f>
        <v>14.167279069999999</v>
      </c>
      <c r="F14" s="26">
        <f>VLOOKUP(B14,'Raw Data'!$1:$1048576,7,0)</f>
        <v>48.336672450000002</v>
      </c>
      <c r="G14" s="26">
        <f t="shared" si="1"/>
        <v>34.169393380000002</v>
      </c>
      <c r="H14" s="28">
        <f t="shared" si="0"/>
        <v>7.3609353153048993E-2</v>
      </c>
    </row>
    <row r="15" spans="1:9" ht="15" thickBot="1" x14ac:dyDescent="0.4">
      <c r="A15" s="25">
        <f>VLOOKUP(B15,'Raw Data'!$1:$1048576,2,0)</f>
        <v>11</v>
      </c>
      <c r="B15" s="25" t="s">
        <v>35</v>
      </c>
      <c r="C15" s="26">
        <f>'Development score'!C15</f>
        <v>10037.26187</v>
      </c>
      <c r="D15" s="26">
        <f>'Historic score (no LLFA data)'!D15</f>
        <v>258.09847289999999</v>
      </c>
      <c r="E15" s="26">
        <f>VLOOKUP(B15,'Raw Data'!$1:$1048576,8,0)</f>
        <v>7.7889947729999998</v>
      </c>
      <c r="F15" s="26">
        <f>VLOOKUP(B15,'Raw Data'!$1:$1048576,7,0)</f>
        <v>22.19508957</v>
      </c>
      <c r="G15" s="26">
        <f t="shared" si="1"/>
        <v>14.406094797000002</v>
      </c>
      <c r="H15" s="28">
        <f t="shared" si="0"/>
        <v>5.5816272894344592E-2</v>
      </c>
    </row>
    <row r="16" spans="1:9" x14ac:dyDescent="0.35">
      <c r="C16" s="30"/>
    </row>
  </sheetData>
  <sortState xmlns:xlrd2="http://schemas.microsoft.com/office/spreadsheetml/2017/richdata2" ref="A2:I14">
    <sortCondition ref="B1:B14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CD12-E7E6-4EBA-9D9D-097C70F2E354}">
  <sheetPr codeName="Sheet4"/>
  <dimension ref="A1:N15"/>
  <sheetViews>
    <sheetView tabSelected="1" topLeftCell="C1" zoomScale="80" zoomScaleNormal="80" workbookViewId="0">
      <selection activeCell="C1" sqref="C1:N1"/>
    </sheetView>
  </sheetViews>
  <sheetFormatPr defaultRowHeight="14.5" x14ac:dyDescent="0.35"/>
  <cols>
    <col min="2" max="2" width="44.54296875" customWidth="1"/>
    <col min="3" max="3" width="17.453125" bestFit="1" customWidth="1"/>
    <col min="4" max="4" width="16.7265625" bestFit="1" customWidth="1"/>
    <col min="5" max="5" width="22.26953125" bestFit="1" customWidth="1"/>
    <col min="6" max="6" width="14.7265625" customWidth="1"/>
  </cols>
  <sheetData>
    <row r="1" spans="1:14" ht="44" thickBot="1" x14ac:dyDescent="0.4">
      <c r="A1" s="13" t="s">
        <v>3</v>
      </c>
      <c r="B1" s="14" t="s">
        <v>0</v>
      </c>
      <c r="C1" s="16" t="s">
        <v>19</v>
      </c>
      <c r="D1" s="17" t="s">
        <v>20</v>
      </c>
      <c r="E1" s="18" t="s">
        <v>1</v>
      </c>
      <c r="F1" s="19" t="s">
        <v>18</v>
      </c>
      <c r="G1" s="20" t="s">
        <v>20</v>
      </c>
      <c r="H1" s="21" t="s">
        <v>1</v>
      </c>
      <c r="I1" s="22" t="s">
        <v>2</v>
      </c>
      <c r="J1" s="23" t="s">
        <v>20</v>
      </c>
      <c r="K1" s="24" t="s">
        <v>1</v>
      </c>
      <c r="L1" s="13" t="s">
        <v>8</v>
      </c>
      <c r="M1" s="14" t="s">
        <v>9</v>
      </c>
      <c r="N1" s="41" t="s">
        <v>20</v>
      </c>
    </row>
    <row r="2" spans="1:14" ht="15" thickBot="1" x14ac:dyDescent="0.4">
      <c r="A2" s="25">
        <f>VLOOKUP(B2,'Raw Data'!$1:$1048576,2,0)</f>
        <v>2</v>
      </c>
      <c r="B2" s="26" t="s">
        <v>22</v>
      </c>
      <c r="C2" s="31">
        <f>'Development score'!E2</f>
        <v>1.0075495680122492E-2</v>
      </c>
      <c r="D2" s="32" t="s">
        <v>45</v>
      </c>
      <c r="E2" s="32">
        <f>_xlfn.RANK.AVG(C2,$C$2:$C$15, 0)</f>
        <v>7</v>
      </c>
      <c r="F2" s="33">
        <f>'Historic score (no LLFA data)'!F2</f>
        <v>1.7037588131076434E-4</v>
      </c>
      <c r="G2" s="34" t="s">
        <v>43</v>
      </c>
      <c r="H2" s="34">
        <f>RANK(F2,$F$2:$F$15,0)</f>
        <v>13</v>
      </c>
      <c r="I2" s="35">
        <f>'Increased flood risk score'!H2</f>
        <v>2.8033894666423469E-2</v>
      </c>
      <c r="J2" s="36" t="s">
        <v>43</v>
      </c>
      <c r="K2" s="36">
        <f>RANK(I2,$I$2:$I$15,0)</f>
        <v>12</v>
      </c>
      <c r="L2" s="37">
        <f>E2+H2+K2</f>
        <v>32</v>
      </c>
      <c r="M2" s="38">
        <f>RANK(L2,$L$2:$L$15,1)</f>
        <v>12</v>
      </c>
      <c r="N2" t="s">
        <v>43</v>
      </c>
    </row>
    <row r="3" spans="1:14" s="6" customFormat="1" ht="15" thickBot="1" x14ac:dyDescent="0.4">
      <c r="A3" s="25">
        <f>VLOOKUP(B3,'Raw Data'!$1:$1048576,2,0)</f>
        <v>10</v>
      </c>
      <c r="B3" s="26" t="s">
        <v>23</v>
      </c>
      <c r="C3" s="31">
        <f>'Development score'!E3</f>
        <v>6.2274796181886985E-2</v>
      </c>
      <c r="D3" s="32" t="s">
        <v>44</v>
      </c>
      <c r="E3" s="32">
        <f t="shared" ref="E3:E15" si="0">_xlfn.RANK.AVG(C3,$C$2:$C$15, 0)</f>
        <v>3</v>
      </c>
      <c r="F3" s="33">
        <f>'Historic score (no LLFA data)'!F3</f>
        <v>2.8906272318882337E-2</v>
      </c>
      <c r="G3" s="34" t="s">
        <v>45</v>
      </c>
      <c r="H3" s="34">
        <f t="shared" ref="H3:H15" si="1">RANK(F3,$F$2:$F$15,0)</f>
        <v>6</v>
      </c>
      <c r="I3" s="35">
        <f>'Increased flood risk score'!H3</f>
        <v>3.9659333406766875E-2</v>
      </c>
      <c r="J3" s="36" t="s">
        <v>45</v>
      </c>
      <c r="K3" s="36">
        <f t="shared" ref="K3:K15" si="2">RANK(I3,$I$2:$I$15,0)</f>
        <v>10</v>
      </c>
      <c r="L3" s="37">
        <f t="shared" ref="L3:L15" si="3">E3+H3+K3</f>
        <v>19</v>
      </c>
      <c r="M3" s="38">
        <f t="shared" ref="M3:M15" si="4">RANK(L3,$L$2:$L$15,1)</f>
        <v>5</v>
      </c>
      <c r="N3" t="s">
        <v>45</v>
      </c>
    </row>
    <row r="4" spans="1:14" ht="15" thickBot="1" x14ac:dyDescent="0.4">
      <c r="A4" s="25">
        <f>VLOOKUP(B4,'Raw Data'!$1:$1048576,2,0)</f>
        <v>13</v>
      </c>
      <c r="B4" s="26" t="s">
        <v>24</v>
      </c>
      <c r="C4" s="31">
        <f>'Development score'!E4</f>
        <v>1.3233152174765637E-2</v>
      </c>
      <c r="D4" s="32" t="s">
        <v>45</v>
      </c>
      <c r="E4" s="32">
        <f t="shared" si="0"/>
        <v>5</v>
      </c>
      <c r="F4" s="33">
        <f>'Historic score (no LLFA data)'!F4</f>
        <v>1.6259586341673398E-3</v>
      </c>
      <c r="G4" s="34" t="s">
        <v>43</v>
      </c>
      <c r="H4" s="34">
        <f t="shared" si="1"/>
        <v>12</v>
      </c>
      <c r="I4" s="35">
        <f>'Increased flood risk score'!H4</f>
        <v>4.9586579951517933E-2</v>
      </c>
      <c r="J4" s="36" t="s">
        <v>45</v>
      </c>
      <c r="K4" s="36">
        <f t="shared" si="2"/>
        <v>8</v>
      </c>
      <c r="L4" s="37">
        <f t="shared" si="3"/>
        <v>25</v>
      </c>
      <c r="M4" s="38">
        <f t="shared" si="4"/>
        <v>10</v>
      </c>
      <c r="N4" t="s">
        <v>45</v>
      </c>
    </row>
    <row r="5" spans="1:14" ht="15" thickBot="1" x14ac:dyDescent="0.4">
      <c r="A5" s="25">
        <f>VLOOKUP(B5,'Raw Data'!$1:$1048576,2,0)</f>
        <v>7</v>
      </c>
      <c r="B5" s="26" t="s">
        <v>25</v>
      </c>
      <c r="C5" s="31">
        <f>'Development score'!E5</f>
        <v>7.7404733983591947E-2</v>
      </c>
      <c r="D5" s="32" t="s">
        <v>44</v>
      </c>
      <c r="E5" s="32">
        <f t="shared" si="0"/>
        <v>2</v>
      </c>
      <c r="F5" s="33">
        <f>'Historic score (no LLFA data)'!F5</f>
        <v>1.906467277724495E-2</v>
      </c>
      <c r="G5" s="34" t="s">
        <v>45</v>
      </c>
      <c r="H5" s="34">
        <f t="shared" si="1"/>
        <v>9</v>
      </c>
      <c r="I5" s="35">
        <f>'Increased flood risk score'!H5</f>
        <v>4.8722833697001554E-2</v>
      </c>
      <c r="J5" s="36" t="s">
        <v>45</v>
      </c>
      <c r="K5" s="36">
        <f t="shared" si="2"/>
        <v>9</v>
      </c>
      <c r="L5" s="37">
        <f t="shared" si="3"/>
        <v>20</v>
      </c>
      <c r="M5" s="38">
        <f t="shared" si="4"/>
        <v>7</v>
      </c>
      <c r="N5" t="s">
        <v>45</v>
      </c>
    </row>
    <row r="6" spans="1:14" ht="15" thickBot="1" x14ac:dyDescent="0.4">
      <c r="A6" s="25">
        <f>VLOOKUP(B6,'Raw Data'!$1:$1048576,2,0)</f>
        <v>3</v>
      </c>
      <c r="B6" s="26" t="s">
        <v>26</v>
      </c>
      <c r="C6" s="31">
        <f>'Development score'!E6</f>
        <v>0</v>
      </c>
      <c r="D6" s="32" t="s">
        <v>43</v>
      </c>
      <c r="E6" s="32">
        <v>11</v>
      </c>
      <c r="F6" s="33">
        <f>'Historic score (no LLFA data)'!F6</f>
        <v>0</v>
      </c>
      <c r="G6" s="34" t="s">
        <v>43</v>
      </c>
      <c r="H6" s="34">
        <f t="shared" si="1"/>
        <v>14</v>
      </c>
      <c r="I6" s="35">
        <f>'Increased flood risk score'!H6</f>
        <v>2.3080783404802005E-2</v>
      </c>
      <c r="J6" s="36" t="s">
        <v>43</v>
      </c>
      <c r="K6" s="36">
        <f t="shared" si="2"/>
        <v>13</v>
      </c>
      <c r="L6" s="37">
        <f t="shared" si="3"/>
        <v>38</v>
      </c>
      <c r="M6" s="38">
        <f t="shared" si="4"/>
        <v>14</v>
      </c>
      <c r="N6" t="s">
        <v>43</v>
      </c>
    </row>
    <row r="7" spans="1:14" s="6" customFormat="1" ht="15" thickBot="1" x14ac:dyDescent="0.4">
      <c r="A7" s="25">
        <f>VLOOKUP(B7,'Raw Data'!$1:$1048576,2,0)</f>
        <v>5</v>
      </c>
      <c r="B7" s="26" t="s">
        <v>27</v>
      </c>
      <c r="C7" s="31">
        <f>'Development score'!E7</f>
        <v>9.5961454746072324E-3</v>
      </c>
      <c r="D7" s="32" t="s">
        <v>43</v>
      </c>
      <c r="E7" s="32">
        <f t="shared" si="0"/>
        <v>8</v>
      </c>
      <c r="F7" s="33">
        <f>'Historic score (no LLFA data)'!F7</f>
        <v>7.5448173175622262E-3</v>
      </c>
      <c r="G7" s="34" t="s">
        <v>43</v>
      </c>
      <c r="H7" s="34">
        <f t="shared" si="1"/>
        <v>11</v>
      </c>
      <c r="I7" s="35">
        <f>'Increased flood risk score'!H7</f>
        <v>7.355009547976793E-2</v>
      </c>
      <c r="J7" s="36" t="s">
        <v>44</v>
      </c>
      <c r="K7" s="36">
        <f t="shared" si="2"/>
        <v>3</v>
      </c>
      <c r="L7" s="37">
        <f t="shared" si="3"/>
        <v>22</v>
      </c>
      <c r="M7" s="38">
        <f t="shared" si="4"/>
        <v>8</v>
      </c>
      <c r="N7" t="s">
        <v>45</v>
      </c>
    </row>
    <row r="8" spans="1:14" ht="15" thickBot="1" x14ac:dyDescent="0.4">
      <c r="A8" s="25">
        <f>VLOOKUP(B8,'Raw Data'!$1:$1048576,2,0)</f>
        <v>6</v>
      </c>
      <c r="B8" s="26" t="s">
        <v>28</v>
      </c>
      <c r="C8" s="31">
        <f>'Development score'!E8</f>
        <v>6.4707577380073138E-3</v>
      </c>
      <c r="D8" s="32" t="s">
        <v>43</v>
      </c>
      <c r="E8" s="32">
        <f t="shared" si="0"/>
        <v>9</v>
      </c>
      <c r="F8" s="33">
        <f>'Historic score (no LLFA data)'!F8</f>
        <v>0.12540326732662205</v>
      </c>
      <c r="G8" s="34" t="s">
        <v>44</v>
      </c>
      <c r="H8" s="34">
        <f t="shared" si="1"/>
        <v>2</v>
      </c>
      <c r="I8" s="35">
        <f>'Increased flood risk score'!H8</f>
        <v>8.4764679539035881E-2</v>
      </c>
      <c r="J8" s="36" t="s">
        <v>44</v>
      </c>
      <c r="K8" s="36">
        <f t="shared" si="2"/>
        <v>1</v>
      </c>
      <c r="L8" s="37">
        <f t="shared" si="3"/>
        <v>12</v>
      </c>
      <c r="M8" s="38">
        <f t="shared" si="4"/>
        <v>2</v>
      </c>
      <c r="N8" t="s">
        <v>44</v>
      </c>
    </row>
    <row r="9" spans="1:14" ht="15" thickBot="1" x14ac:dyDescent="0.4">
      <c r="A9" s="25">
        <f>VLOOKUP(B9,'Raw Data'!$1:$1048576,2,0)</f>
        <v>9</v>
      </c>
      <c r="B9" s="26" t="s">
        <v>29</v>
      </c>
      <c r="C9" s="31">
        <f>'Development score'!E9</f>
        <v>0.13900663101623156</v>
      </c>
      <c r="D9" s="32" t="s">
        <v>44</v>
      </c>
      <c r="E9" s="32">
        <f t="shared" si="0"/>
        <v>1</v>
      </c>
      <c r="F9" s="33">
        <f>'Historic score (no LLFA data)'!F9</f>
        <v>0.2178807822766245</v>
      </c>
      <c r="G9" s="34" t="s">
        <v>44</v>
      </c>
      <c r="H9" s="34">
        <f t="shared" si="1"/>
        <v>1</v>
      </c>
      <c r="I9" s="35">
        <f>'Increased flood risk score'!H9</f>
        <v>6.1327688687516792E-2</v>
      </c>
      <c r="J9" s="36" t="s">
        <v>44</v>
      </c>
      <c r="K9" s="36">
        <f t="shared" si="2"/>
        <v>5</v>
      </c>
      <c r="L9" s="37">
        <f t="shared" si="3"/>
        <v>7</v>
      </c>
      <c r="M9" s="38">
        <f t="shared" si="4"/>
        <v>1</v>
      </c>
      <c r="N9" t="s">
        <v>44</v>
      </c>
    </row>
    <row r="10" spans="1:14" ht="15" thickBot="1" x14ac:dyDescent="0.4">
      <c r="A10" s="25">
        <f>VLOOKUP(B10,'Raw Data'!$1:$1048576,2,0)</f>
        <v>4</v>
      </c>
      <c r="B10" s="26" t="s">
        <v>30</v>
      </c>
      <c r="C10" s="31">
        <f>'Development score'!E10</f>
        <v>0</v>
      </c>
      <c r="D10" s="32" t="s">
        <v>43</v>
      </c>
      <c r="E10" s="32">
        <v>11</v>
      </c>
      <c r="F10" s="33">
        <f>'Historic score (no LLFA data)'!F10</f>
        <v>2.6718869068294581E-2</v>
      </c>
      <c r="G10" s="34" t="s">
        <v>43</v>
      </c>
      <c r="H10" s="34">
        <f t="shared" si="1"/>
        <v>7</v>
      </c>
      <c r="I10" s="35">
        <f>'Increased flood risk score'!H10</f>
        <v>1.7124306067198523E-2</v>
      </c>
      <c r="J10" s="36" t="s">
        <v>43</v>
      </c>
      <c r="K10" s="36">
        <f t="shared" si="2"/>
        <v>14</v>
      </c>
      <c r="L10" s="37">
        <f t="shared" si="3"/>
        <v>32</v>
      </c>
      <c r="M10" s="38">
        <f t="shared" si="4"/>
        <v>12</v>
      </c>
      <c r="N10" t="s">
        <v>43</v>
      </c>
    </row>
    <row r="11" spans="1:14" ht="15" thickBot="1" x14ac:dyDescent="0.4">
      <c r="A11" s="25">
        <f>VLOOKUP(B11,'Raw Data'!$1:$1048576,2,0)</f>
        <v>12</v>
      </c>
      <c r="B11" s="25" t="s">
        <v>31</v>
      </c>
      <c r="C11" s="31">
        <f>'Development score'!E11</f>
        <v>1.1644936755100952E-2</v>
      </c>
      <c r="D11" s="40" t="s">
        <v>45</v>
      </c>
      <c r="E11" s="32">
        <f t="shared" si="0"/>
        <v>6</v>
      </c>
      <c r="F11" s="33">
        <f>'Historic score (no LLFA data)'!F11</f>
        <v>4.1703529995796018E-2</v>
      </c>
      <c r="G11" s="25" t="s">
        <v>45</v>
      </c>
      <c r="H11" s="34">
        <f t="shared" si="1"/>
        <v>3</v>
      </c>
      <c r="I11" s="35">
        <f>'Increased flood risk score'!H11</f>
        <v>5.222311575130404E-2</v>
      </c>
      <c r="J11" s="25" t="s">
        <v>44</v>
      </c>
      <c r="K11" s="36">
        <f t="shared" si="2"/>
        <v>7</v>
      </c>
      <c r="L11" s="37">
        <f t="shared" si="3"/>
        <v>16</v>
      </c>
      <c r="M11" s="38">
        <f t="shared" si="4"/>
        <v>4</v>
      </c>
      <c r="N11" t="s">
        <v>44</v>
      </c>
    </row>
    <row r="12" spans="1:14" ht="15" thickBot="1" x14ac:dyDescent="0.4">
      <c r="A12" s="25">
        <f>VLOOKUP(B12,'Raw Data'!$1:$1048576,2,0)</f>
        <v>14</v>
      </c>
      <c r="B12" s="25" t="s">
        <v>32</v>
      </c>
      <c r="C12" s="31">
        <f>'Development score'!E12</f>
        <v>0</v>
      </c>
      <c r="D12" s="40" t="s">
        <v>43</v>
      </c>
      <c r="E12" s="32">
        <v>11</v>
      </c>
      <c r="F12" s="33">
        <f>'Historic score (no LLFA data)'!F12</f>
        <v>3.2264287268739832E-2</v>
      </c>
      <c r="G12" s="25" t="s">
        <v>45</v>
      </c>
      <c r="H12" s="34">
        <f t="shared" si="1"/>
        <v>4</v>
      </c>
      <c r="I12" s="35">
        <f>'Increased flood risk score'!H12</f>
        <v>6.2873254431648248E-2</v>
      </c>
      <c r="J12" s="25" t="s">
        <v>44</v>
      </c>
      <c r="K12" s="36">
        <f t="shared" si="2"/>
        <v>4</v>
      </c>
      <c r="L12" s="37">
        <f t="shared" si="3"/>
        <v>19</v>
      </c>
      <c r="M12" s="38">
        <f t="shared" si="4"/>
        <v>5</v>
      </c>
      <c r="N12" t="s">
        <v>45</v>
      </c>
    </row>
    <row r="13" spans="1:14" ht="15" thickBot="1" x14ac:dyDescent="0.4">
      <c r="A13" s="25">
        <f>VLOOKUP(B13,'Raw Data'!$1:$1048576,2,0)</f>
        <v>1</v>
      </c>
      <c r="B13" s="25" t="s">
        <v>33</v>
      </c>
      <c r="C13" s="31">
        <f>'Development score'!E13</f>
        <v>0</v>
      </c>
      <c r="D13" s="40" t="s">
        <v>43</v>
      </c>
      <c r="E13" s="32">
        <v>11</v>
      </c>
      <c r="F13" s="33">
        <f>'Historic score (no LLFA data)'!F13</f>
        <v>2.4591111861155729E-2</v>
      </c>
      <c r="G13" s="25" t="s">
        <v>45</v>
      </c>
      <c r="H13" s="34">
        <f t="shared" si="1"/>
        <v>8</v>
      </c>
      <c r="I13" s="35">
        <f>'Increased flood risk score'!H13</f>
        <v>3.7503643449080915E-2</v>
      </c>
      <c r="J13" s="25" t="s">
        <v>45</v>
      </c>
      <c r="K13" s="36">
        <f t="shared" si="2"/>
        <v>11</v>
      </c>
      <c r="L13" s="37">
        <f t="shared" si="3"/>
        <v>30</v>
      </c>
      <c r="M13" s="38">
        <f t="shared" si="4"/>
        <v>11</v>
      </c>
      <c r="N13" t="s">
        <v>45</v>
      </c>
    </row>
    <row r="14" spans="1:14" ht="15" thickBot="1" x14ac:dyDescent="0.4">
      <c r="A14" s="25">
        <f>VLOOKUP(B14,'Raw Data'!$1:$1048576,2,0)</f>
        <v>8</v>
      </c>
      <c r="B14" s="25" t="s">
        <v>34</v>
      </c>
      <c r="C14" s="31">
        <f>'Development score'!E14</f>
        <v>2.2641958361384151E-3</v>
      </c>
      <c r="D14" s="40" t="s">
        <v>43</v>
      </c>
      <c r="E14" s="32">
        <f t="shared" si="0"/>
        <v>10</v>
      </c>
      <c r="F14" s="33">
        <f>'Historic score (no LLFA data)'!F14</f>
        <v>8.5431050433592056E-3</v>
      </c>
      <c r="G14" s="25" t="s">
        <v>43</v>
      </c>
      <c r="H14" s="34">
        <f t="shared" si="1"/>
        <v>10</v>
      </c>
      <c r="I14" s="35">
        <f>'Increased flood risk score'!H14</f>
        <v>7.3609353153048993E-2</v>
      </c>
      <c r="J14" s="25" t="s">
        <v>44</v>
      </c>
      <c r="K14" s="36">
        <f t="shared" si="2"/>
        <v>2</v>
      </c>
      <c r="L14" s="37">
        <f t="shared" si="3"/>
        <v>22</v>
      </c>
      <c r="M14" s="38">
        <f t="shared" si="4"/>
        <v>8</v>
      </c>
      <c r="N14" t="s">
        <v>45</v>
      </c>
    </row>
    <row r="15" spans="1:14" ht="15" thickBot="1" x14ac:dyDescent="0.4">
      <c r="A15" s="25">
        <f>VLOOKUP(B15,'Raw Data'!$1:$1048576,2,0)</f>
        <v>11</v>
      </c>
      <c r="B15" s="25" t="s">
        <v>35</v>
      </c>
      <c r="C15" s="31">
        <f>'Development score'!E15</f>
        <v>1.6988500868912768E-2</v>
      </c>
      <c r="D15" s="40" t="s">
        <v>45</v>
      </c>
      <c r="E15" s="32">
        <f t="shared" si="0"/>
        <v>4</v>
      </c>
      <c r="F15" s="33">
        <f>'Historic score (no LLFA data)'!F15</f>
        <v>3.2042232284745918E-2</v>
      </c>
      <c r="G15" s="25" t="s">
        <v>45</v>
      </c>
      <c r="H15" s="34">
        <f t="shared" si="1"/>
        <v>5</v>
      </c>
      <c r="I15" s="35">
        <f>'Increased flood risk score'!H15</f>
        <v>5.5816272894344592E-2</v>
      </c>
      <c r="J15" s="25" t="s">
        <v>44</v>
      </c>
      <c r="K15" s="36">
        <f t="shared" si="2"/>
        <v>6</v>
      </c>
      <c r="L15" s="37">
        <f t="shared" si="3"/>
        <v>15</v>
      </c>
      <c r="M15" s="38">
        <f t="shared" si="4"/>
        <v>3</v>
      </c>
      <c r="N15" t="s">
        <v>44</v>
      </c>
    </row>
  </sheetData>
  <sortState xmlns:xlrd2="http://schemas.microsoft.com/office/spreadsheetml/2017/richdata2" ref="A2:G10">
    <sortCondition ref="B1:B1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C9E1EAB116DB4CBFC5E9CD5C85C553" ma:contentTypeVersion="17" ma:contentTypeDescription="Create a new document." ma:contentTypeScope="" ma:versionID="bf52e51e515c0adc747fe770a868a5d9">
  <xsd:schema xmlns:xsd="http://www.w3.org/2001/XMLSchema" xmlns:xs="http://www.w3.org/2001/XMLSchema" xmlns:p="http://schemas.microsoft.com/office/2006/metadata/properties" xmlns:ns2="cdca9152-08a1-4271-b6f1-10a61cef41d6" xmlns:ns3="ac1c6874-9396-40dc-b6ea-dee1e4302650" targetNamespace="http://schemas.microsoft.com/office/2006/metadata/properties" ma:root="true" ma:fieldsID="b1f554d3976c786ea008cc95cd49e0fc" ns2:_="" ns3:_="">
    <xsd:import namespace="cdca9152-08a1-4271-b6f1-10a61cef41d6"/>
    <xsd:import namespace="ac1c6874-9396-40dc-b6ea-dee1e4302650"/>
    <xsd:element name="properties">
      <xsd:complexType>
        <xsd:sequence>
          <xsd:element name="documentManagement">
            <xsd:complexType>
              <xsd:all>
                <xsd:element ref="ns2:blsjbaprojectcodelookup"/>
                <xsd:element ref="ns2:blsjbaoriginator"/>
                <xsd:element ref="ns2:blsjbavolumesandsystems"/>
                <xsd:element ref="ns2:blsjbalevelsandlocations"/>
                <xsd:element ref="ns2:blsjbatype"/>
                <xsd:element ref="ns2:blsjbarole"/>
                <xsd:element ref="ns3:blsjbanumber" minOccurs="0"/>
                <xsd:element ref="ns2:blsjbastatus"/>
                <xsd:element ref="ns3:blsjbarevision"/>
                <xsd:element ref="ns3:blsjbadescription" minOccurs="0"/>
                <xsd:element ref="ns3:blsjbacomments" minOccurs="0"/>
                <xsd:element ref="ns3:blsjbarelated" minOccurs="0"/>
                <xsd:element ref="ns3:blsjbaarchived" minOccurs="0"/>
                <xsd:element ref="ns3:blsjbaextens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a9152-08a1-4271-b6f1-10a61cef41d6" elementFormDefault="qualified">
    <xsd:import namespace="http://schemas.microsoft.com/office/2006/documentManagement/types"/>
    <xsd:import namespace="http://schemas.microsoft.com/office/infopath/2007/PartnerControls"/>
    <xsd:element name="blsjbaprojectcodelookup" ma:index="8" ma:displayName="BIM Code" ma:list="{34dd4292-5a06-4ab9-8f1d-b879845e1828}" ma:internalName="blsjbaprojectcodelookup" ma:showField="blsjbaprojectcode">
      <xsd:simpleType>
        <xsd:restriction base="dms:Lookup"/>
      </xsd:simpleType>
    </xsd:element>
    <xsd:element name="blsjbaoriginator" ma:index="9" ma:displayName="Originator" ma:list="{5bc08d77-675c-4dcd-89d7-074b8f779f95}" ma:internalName="blsjbaoriginator" ma:showField="blsjbalistcode">
      <xsd:simpleType>
        <xsd:restriction base="dms:Lookup"/>
      </xsd:simpleType>
    </xsd:element>
    <xsd:element name="blsjbavolumesandsystems" ma:index="10" ma:displayName="Volumes and Systems" ma:list="{ac1b6418-f336-40e2-9620-c43a06724039}" ma:internalName="blsjbavolumesandsystems" ma:showField="blsjbalistcode">
      <xsd:simpleType>
        <xsd:restriction base="dms:Lookup"/>
      </xsd:simpleType>
    </xsd:element>
    <xsd:element name="blsjbalevelsandlocations" ma:index="11" ma:displayName="Levels and Locations" ma:list="{b5c4cc7f-4471-44bd-ad67-825d047029c0}" ma:internalName="blsjbalevelsandlocations" ma:showField="blsjbalistcode">
      <xsd:simpleType>
        <xsd:restriction base="dms:Lookup"/>
      </xsd:simpleType>
    </xsd:element>
    <xsd:element name="blsjbatype" ma:index="12" ma:displayName="Type" ma:list="{f7128cc2-5377-45b7-96a0-c106ea93adf9}" ma:internalName="blsjbatype" ma:showField="blsjbalistcode">
      <xsd:simpleType>
        <xsd:restriction base="dms:Lookup"/>
      </xsd:simpleType>
    </xsd:element>
    <xsd:element name="blsjbarole" ma:index="13" ma:displayName="Role" ma:list="{fa7634cb-ed18-4f00-b2f6-de9812c29c7a}" ma:internalName="blsjbarole" ma:showField="blsjbalistcode">
      <xsd:simpleType>
        <xsd:restriction base="dms:Lookup"/>
      </xsd:simpleType>
    </xsd:element>
    <xsd:element name="blsjbastatus" ma:index="15" ma:displayName="Status" ma:list="{b601bead-6f7f-49fe-9ff4-2e768939022c}" ma:internalName="blsjbastatus" ma:showField="blsjbalistcode">
      <xsd:simpleType>
        <xsd:restriction base="dms:Lookup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c6874-9396-40dc-b6ea-dee1e4302650" elementFormDefault="qualified">
    <xsd:import namespace="http://schemas.microsoft.com/office/2006/documentManagement/types"/>
    <xsd:import namespace="http://schemas.microsoft.com/office/infopath/2007/PartnerControls"/>
    <xsd:element name="blsjbanumber" ma:index="14" nillable="true" ma:displayName="Number" ma:internalName="blsjbanumber">
      <xsd:simpleType>
        <xsd:restriction base="dms:Text"/>
      </xsd:simpleType>
    </xsd:element>
    <xsd:element name="blsjbarevision" ma:index="16" ma:displayName="Revision" ma:internalName="blsjbarevision">
      <xsd:simpleType>
        <xsd:restriction base="dms:Text"/>
      </xsd:simpleType>
    </xsd:element>
    <xsd:element name="blsjbadescription" ma:index="17" nillable="true" ma:displayName="Description" ma:internalName="blsjbadescription">
      <xsd:simpleType>
        <xsd:restriction base="dms:Text"/>
      </xsd:simpleType>
    </xsd:element>
    <xsd:element name="blsjbacomments" ma:index="18" nillable="true" ma:displayName="Comments" ma:internalName="blsjbacomments">
      <xsd:simpleType>
        <xsd:restriction base="dms:Note">
          <xsd:maxLength value="255"/>
        </xsd:restriction>
      </xsd:simpleType>
    </xsd:element>
    <xsd:element name="blsjbarelated" ma:index="19" nillable="true" ma:displayName="Related" ma:internalName="blsjbarelated">
      <xsd:simpleType>
        <xsd:restriction base="dms:Boolean"/>
      </xsd:simpleType>
    </xsd:element>
    <xsd:element name="blsjbaarchived" ma:index="20" nillable="true" ma:displayName="Archived" ma:internalName="blsjbaarchived">
      <xsd:simpleType>
        <xsd:restriction base="dms:Boolean"/>
      </xsd:simpleType>
    </xsd:element>
    <xsd:element name="blsjbaextension" ma:index="21" nillable="true" ma:displayName="Extension" ma:internalName="blsjbaexten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lsjbarevision xmlns="ac1c6874-9396-40dc-b6ea-dee1e4302650">C01</blsjbarevision>
    <blsjbarelated xmlns="ac1c6874-9396-40dc-b6ea-dee1e4302650">false</blsjbarelated>
    <blsjbadescription xmlns="ac1c6874-9396-40dc-b6ea-dee1e4302650">Appendix_F_CIA</blsjbadescription>
    <blsjbaextension xmlns="ac1c6874-9396-40dc-b6ea-dee1e4302650">xlsx</blsjbaextension>
    <blsjbanumber xmlns="ac1c6874-9396-40dc-b6ea-dee1e4302650">0003</blsjbanumber>
    <blsjbacomments xmlns="ac1c6874-9396-40dc-b6ea-dee1e4302650" xsi:nil="true"/>
    <blsjbaoriginator xmlns="cdca9152-08a1-4271-b6f1-10a61cef41d6">1</blsjbaoriginator>
    <blsjbarole xmlns="cdca9152-08a1-4271-b6f1-10a61cef41d6">31</blsjbarole>
    <blsjbastatus xmlns="cdca9152-08a1-4271-b6f1-10a61cef41d6">7</blsjbastatus>
    <blsjbatype xmlns="cdca9152-08a1-4271-b6f1-10a61cef41d6">18</blsjbatype>
    <blsjbalevelsandlocations xmlns="cdca9152-08a1-4271-b6f1-10a61cef41d6">3</blsjbalevelsandlocations>
    <blsjbaprojectcodelookup xmlns="cdca9152-08a1-4271-b6f1-10a61cef41d6">1</blsjbaprojectcodelookup>
    <blsjbavolumesandsystems xmlns="cdca9152-08a1-4271-b6f1-10a61cef41d6">2</blsjbavolumesandsystems>
    <blsjbaarchived xmlns="ac1c6874-9396-40dc-b6ea-dee1e4302650" xsi:nil="true"/>
  </documentManagement>
</p:properties>
</file>

<file path=customXml/itemProps1.xml><?xml version="1.0" encoding="utf-8"?>
<ds:datastoreItem xmlns:ds="http://schemas.openxmlformats.org/officeDocument/2006/customXml" ds:itemID="{14AF03DC-4EC7-4048-86E9-10C81187E4AA}"/>
</file>

<file path=customXml/itemProps2.xml><?xml version="1.0" encoding="utf-8"?>
<ds:datastoreItem xmlns:ds="http://schemas.openxmlformats.org/officeDocument/2006/customXml" ds:itemID="{39DFA821-75D7-45EE-9FD9-5C863D82119E}"/>
</file>

<file path=customXml/itemProps3.xml><?xml version="1.0" encoding="utf-8"?>
<ds:datastoreItem xmlns:ds="http://schemas.openxmlformats.org/officeDocument/2006/customXml" ds:itemID="{449DC333-63F2-4B4B-B813-B0846F246FE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 Data</vt:lpstr>
      <vt:lpstr>Development score</vt:lpstr>
      <vt:lpstr>Historic score (LLFA data) </vt:lpstr>
      <vt:lpstr>Historic score (no LLFA data)</vt:lpstr>
      <vt:lpstr>Increased flood risk score</vt:lpstr>
      <vt:lpstr>OVERALL 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Ffion Wilson</dc:creator>
  <cp:lastModifiedBy>Jackson Pawley</cp:lastModifiedBy>
  <dcterms:created xsi:type="dcterms:W3CDTF">2020-06-01T10:41:36Z</dcterms:created>
  <dcterms:modified xsi:type="dcterms:W3CDTF">2025-06-30T15:42:18Z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0x01010027C9E1EAB116DB4CBFC5E9CD5C85C553</vt:lpwstr>
  </property>
  <property fmtid="{D5CDD505-2E9C-101B-9397-08002B2CF9AE}" pid="3" name="blsjbausersreview">
    <vt:lpwstr/>
  </property>
  <property fmtid="{D5CDD505-2E9C-101B-9397-08002B2CF9AE}" pid="5" name="blsjbaincomingdata">
    <vt:bool>false</vt:bool>
  </property>
</Properties>
</file>